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5255" windowHeight="8955"/>
  </bookViews>
  <sheets>
    <sheet name="2019" sheetId="4" r:id="rId1"/>
    <sheet name="2017" sheetId="1" r:id="rId2"/>
    <sheet name="Лист2" sheetId="2" r:id="rId3"/>
    <sheet name="Лист3" sheetId="3" r:id="rId4"/>
  </sheets>
  <definedNames>
    <definedName name="_xlnm._FilterDatabase" localSheetId="1" hidden="1">'2017'!$A$3:$J$73</definedName>
    <definedName name="_xlnm._FilterDatabase" localSheetId="0" hidden="1">'2019'!#REF!</definedName>
    <definedName name="_xlnm.Print_Titles" localSheetId="0">'2019'!#REF!</definedName>
    <definedName name="_xlnm.Print_Area" localSheetId="1">'2017'!$A$1:$J$73</definedName>
    <definedName name="_xlnm.Print_Area" localSheetId="0">'2019'!#REF!</definedName>
  </definedNames>
  <calcPr calcId="125725"/>
</workbook>
</file>

<file path=xl/calcChain.xml><?xml version="1.0" encoding="utf-8"?>
<calcChain xmlns="http://schemas.openxmlformats.org/spreadsheetml/2006/main">
  <c r="D23" i="4"/>
  <c r="F54" i="1" l="1"/>
  <c r="F59"/>
  <c r="F56"/>
  <c r="F53"/>
  <c r="F51"/>
  <c r="F49"/>
  <c r="F45"/>
  <c r="F39"/>
  <c r="F37"/>
  <c r="F36"/>
  <c r="F34"/>
  <c r="F31"/>
  <c r="F23"/>
  <c r="F19"/>
  <c r="F16"/>
  <c r="F8"/>
  <c r="F7"/>
  <c r="F5"/>
  <c r="G6" l="1"/>
  <c r="H6" s="1"/>
  <c r="I6" s="1"/>
  <c r="G7"/>
  <c r="H7" s="1"/>
  <c r="I7" s="1"/>
  <c r="G8"/>
  <c r="H8" s="1"/>
  <c r="I8" s="1"/>
  <c r="G9"/>
  <c r="H9" s="1"/>
  <c r="I9" s="1"/>
  <c r="G10"/>
  <c r="H10" s="1"/>
  <c r="I10" s="1"/>
  <c r="G11"/>
  <c r="H11" s="1"/>
  <c r="I11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8"/>
  <c r="H28" s="1"/>
  <c r="I28" s="1"/>
  <c r="G29"/>
  <c r="H29" s="1"/>
  <c r="I29" s="1"/>
  <c r="G30"/>
  <c r="H30" s="1"/>
  <c r="I30" s="1"/>
  <c r="G31"/>
  <c r="H31" s="1"/>
  <c r="I31" s="1"/>
  <c r="G32"/>
  <c r="H32" s="1"/>
  <c r="I32" s="1"/>
  <c r="G33"/>
  <c r="H33" s="1"/>
  <c r="I33" s="1"/>
  <c r="G34"/>
  <c r="H34" s="1"/>
  <c r="I34" s="1"/>
  <c r="G35"/>
  <c r="H35" s="1"/>
  <c r="I35" s="1"/>
  <c r="G36"/>
  <c r="H36" s="1"/>
  <c r="I36" s="1"/>
  <c r="G37"/>
  <c r="H37" s="1"/>
  <c r="I37" s="1"/>
  <c r="G38"/>
  <c r="H38" s="1"/>
  <c r="I38" s="1"/>
  <c r="G39"/>
  <c r="H39" s="1"/>
  <c r="I39" s="1"/>
  <c r="G40"/>
  <c r="H40" s="1"/>
  <c r="I40" s="1"/>
  <c r="G41"/>
  <c r="H41" s="1"/>
  <c r="I41" s="1"/>
  <c r="G42"/>
  <c r="H42" s="1"/>
  <c r="G43"/>
  <c r="H43" s="1"/>
  <c r="I43" s="1"/>
  <c r="G44"/>
  <c r="H44" s="1"/>
  <c r="I44" s="1"/>
  <c r="G45"/>
  <c r="H45" s="1"/>
  <c r="I45" s="1"/>
  <c r="G46"/>
  <c r="H46" s="1"/>
  <c r="I46" s="1"/>
  <c r="G47"/>
  <c r="H47" s="1"/>
  <c r="I47" s="1"/>
  <c r="G48"/>
  <c r="H48" s="1"/>
  <c r="I48" s="1"/>
  <c r="G49"/>
  <c r="H49" s="1"/>
  <c r="I49" s="1"/>
  <c r="G50"/>
  <c r="H50" s="1"/>
  <c r="I50" s="1"/>
  <c r="G51"/>
  <c r="H51" s="1"/>
  <c r="I51" s="1"/>
  <c r="G52"/>
  <c r="H52" s="1"/>
  <c r="I52" s="1"/>
  <c r="G53"/>
  <c r="H53" s="1"/>
  <c r="G54"/>
  <c r="H54" s="1"/>
  <c r="I54" s="1"/>
  <c r="G55"/>
  <c r="H55" s="1"/>
  <c r="I55" s="1"/>
  <c r="G56"/>
  <c r="H56" s="1"/>
  <c r="I56" s="1"/>
  <c r="G57"/>
  <c r="H57" s="1"/>
  <c r="I57" s="1"/>
  <c r="G58"/>
  <c r="H58" s="1"/>
  <c r="I58" s="1"/>
  <c r="G59"/>
  <c r="H59" s="1"/>
  <c r="I59" s="1"/>
  <c r="G60"/>
  <c r="H60" s="1"/>
  <c r="I60" s="1"/>
  <c r="G61"/>
  <c r="H61" s="1"/>
  <c r="I61" s="1"/>
  <c r="G62"/>
  <c r="H62" s="1"/>
  <c r="I62" s="1"/>
  <c r="G63"/>
  <c r="H63" s="1"/>
  <c r="I63" s="1"/>
  <c r="G64"/>
  <c r="H64" s="1"/>
  <c r="I64" s="1"/>
  <c r="G65"/>
  <c r="H65" s="1"/>
  <c r="I65" s="1"/>
  <c r="G66"/>
  <c r="H66" s="1"/>
  <c r="I66" s="1"/>
  <c r="G67"/>
  <c r="H67" s="1"/>
  <c r="I67" s="1"/>
  <c r="G68"/>
  <c r="H68" s="1"/>
  <c r="I68" s="1"/>
  <c r="G69"/>
  <c r="H69" s="1"/>
  <c r="I69" s="1"/>
  <c r="G70"/>
  <c r="H70" s="1"/>
  <c r="I70" s="1"/>
  <c r="G71"/>
  <c r="H71" s="1"/>
  <c r="I71" s="1"/>
  <c r="G72"/>
  <c r="H72" s="1"/>
  <c r="I72" s="1"/>
  <c r="G73"/>
  <c r="H73" s="1"/>
  <c r="I73" s="1"/>
  <c r="G5"/>
  <c r="H5" s="1"/>
  <c r="I5" s="1"/>
  <c r="D53"/>
  <c r="D42"/>
  <c r="I42" l="1"/>
  <c r="I53"/>
</calcChain>
</file>

<file path=xl/sharedStrings.xml><?xml version="1.0" encoding="utf-8"?>
<sst xmlns="http://schemas.openxmlformats.org/spreadsheetml/2006/main" count="275" uniqueCount="181">
  <si>
    <t>Полное  наименование учреждения</t>
  </si>
  <si>
    <t>Занимаемая должность</t>
  </si>
  <si>
    <t>ФИО</t>
  </si>
  <si>
    <t>Среднемесячная заработная плата за 2017 год, рублей</t>
  </si>
  <si>
    <t>Период работы в должности, в случае, если за 2017 год работник отработал неполный календарный год</t>
  </si>
  <si>
    <t>Директор</t>
  </si>
  <si>
    <t>Главный бухгалтер</t>
  </si>
  <si>
    <t>Сергеева Елена Алексеевна</t>
  </si>
  <si>
    <t>Веселова Елена Викторовна</t>
  </si>
  <si>
    <t>Баллах Наталья Михайловна</t>
  </si>
  <si>
    <t>ГБУСО ВО "Балакиревский психоневрологический интернат"</t>
  </si>
  <si>
    <t>ГБУСО ВО "Арбузовский психоневрологический интернат"</t>
  </si>
  <si>
    <t>Акимова Наталья Константиновна</t>
  </si>
  <si>
    <t>Новикова Ольга Владимировна</t>
  </si>
  <si>
    <t>ГБУСО ВО "Гусевской психоневрологический интернат"</t>
  </si>
  <si>
    <t>Федосеева Елена Владимировна</t>
  </si>
  <si>
    <t>Заместитель директора</t>
  </si>
  <si>
    <t>Рагушина Оксана Владимировна</t>
  </si>
  <si>
    <t>Телегина Татьяна Борисовна</t>
  </si>
  <si>
    <t>ГАУСО ВО "Геронтологический центр "Ветеран"</t>
  </si>
  <si>
    <t>Стёпина Людмила Викторовна</t>
  </si>
  <si>
    <t>Пантелеева Марина Владимировна</t>
  </si>
  <si>
    <t>ГАУСО ВО "Кульчугинский дом-интернат милосердия для престарелых и инвалидов"</t>
  </si>
  <si>
    <t>Рассадина Ирина Николаевна</t>
  </si>
  <si>
    <t>Заместитель директора по общим вопросам</t>
  </si>
  <si>
    <t>Краснова Елена Аркадьевна</t>
  </si>
  <si>
    <t>Князева Галина Сергеевна</t>
  </si>
  <si>
    <t>ГБУСО ВО "Муромский дом-интернат для престарелых и инвалидов "Пансионат г.Мурома"</t>
  </si>
  <si>
    <t>Скворцова Любовь Александровна</t>
  </si>
  <si>
    <t>Безрукова Елена Николаевна</t>
  </si>
  <si>
    <t>ГБУСО ВО "Новлянский дом-интернат для престарелых и инвалидов"</t>
  </si>
  <si>
    <t>Скулова Татьяна Борисовна</t>
  </si>
  <si>
    <t>Федорова Ирина Александровна</t>
  </si>
  <si>
    <t>ГБУСО ВО "Жереховский психоневрологический интернат"</t>
  </si>
  <si>
    <t>Букреева Наталья Львовна</t>
  </si>
  <si>
    <t>Борисова Татьяна Викторовна</t>
  </si>
  <si>
    <t>Ермолаева Надежда Анатольевна</t>
  </si>
  <si>
    <t>Кудряшов Геннадий Викторович</t>
  </si>
  <si>
    <t>Елагин Евгений Викторович</t>
  </si>
  <si>
    <t>Койпиш Марина Михайловна</t>
  </si>
  <si>
    <t>ГБУСОВО "Собинский психоневрологический интернат"</t>
  </si>
  <si>
    <t>ГБУСО ВО "Папулинский дом-интернат милосердия для престарелых и инвалидов"</t>
  </si>
  <si>
    <t>Мочалина Ирина Александровна</t>
  </si>
  <si>
    <t>ГБУСО ВО "Хольковский психоневрологический интернат"</t>
  </si>
  <si>
    <t>ГБУСО ВО "Психоневрологический интернат г.Гусь-Хрустальный,п.Гусевский"</t>
  </si>
  <si>
    <t>Жидоморова Людмила Михайловна</t>
  </si>
  <si>
    <t>ГБУСО ВО "Гороховецкий психоневрологический интернат"</t>
  </si>
  <si>
    <t>Балашова Светлана Алексеевна</t>
  </si>
  <si>
    <t>Симонова Екатерина Васильевна</t>
  </si>
  <si>
    <t>ГБУСОВО " Ковровский специальный дом-интернат для престарелых и инвалидов"</t>
  </si>
  <si>
    <t>Щепунова Наталья Анатольевна</t>
  </si>
  <si>
    <t>Комарова Анастасия Андреевна</t>
  </si>
  <si>
    <t>Заместитель директора по медицинской части</t>
  </si>
  <si>
    <t>Лапшин Сергей Константинович</t>
  </si>
  <si>
    <t>Крюкова Элина Викторовна</t>
  </si>
  <si>
    <t>ГКУСО ВО «Владимирский центр реабилитации для лиц без определённого места жительства и занятий»</t>
  </si>
  <si>
    <t>Ефремов Сергей Вячеславович</t>
  </si>
  <si>
    <t>Давыдова Светлана Николаевна</t>
  </si>
  <si>
    <t>Медведько Алексей Васильевич</t>
  </si>
  <si>
    <t>ГБУСО ВО "Владимирский психоневрологический интернат"</t>
  </si>
  <si>
    <t xml:space="preserve">Директор </t>
  </si>
  <si>
    <t>Морозова Ирина Викторовна</t>
  </si>
  <si>
    <t>Кичигина Татьяна Викторовна</t>
  </si>
  <si>
    <t>Осипчук Татьяна Николаевна</t>
  </si>
  <si>
    <t>Архипова Марина Рафаиловна</t>
  </si>
  <si>
    <t xml:space="preserve">с 01.01.2017 по 11.12.2017г. </t>
  </si>
  <si>
    <t xml:space="preserve">с 19.12.2017 по 31.12.2017г. </t>
  </si>
  <si>
    <t xml:space="preserve">ГБУСО ВО "Вязниковский дом-интернат для престарелых и инвалидов"Пансионат имени Е.П.Глинки" </t>
  </si>
  <si>
    <t>Рогова Ольга Константиновна</t>
  </si>
  <si>
    <t>Черкас Максим Анатольевич</t>
  </si>
  <si>
    <t>01.01.2017-15.09.2017</t>
  </si>
  <si>
    <t>Тарасенко Юрий Андреевич</t>
  </si>
  <si>
    <t>18.09.2017-31.12.2017</t>
  </si>
  <si>
    <t>Дыкина Валентина Николаевна</t>
  </si>
  <si>
    <t>ГБУСО ВО "Оргтрудовский дом-интеранат для престарелых и инвалидов"</t>
  </si>
  <si>
    <t>ГБУСО ВО"Тюрмеровский дом интернат милосердия для престарелых и инвалидов"</t>
  </si>
  <si>
    <t>Струкова Екатерина Александровна</t>
  </si>
  <si>
    <t>Баринова Наталья Александровна</t>
  </si>
  <si>
    <t>Кашицына Ирина Борисовна</t>
  </si>
  <si>
    <t>Веселовская Мария Юрьевна</t>
  </si>
  <si>
    <t>22.05-19.07.2017гг.</t>
  </si>
  <si>
    <t>Мелкова Ирина Владимировна</t>
  </si>
  <si>
    <t>рабочие дни с 01.02-19.03.2017гг.;декрет</t>
  </si>
  <si>
    <t>Петрова Тамара Николаевна</t>
  </si>
  <si>
    <t>19.07-25.09.2017гг.</t>
  </si>
  <si>
    <t>Сотникова Ольга Юрьевна</t>
  </si>
  <si>
    <t>02.10-10.11.2017гг.</t>
  </si>
  <si>
    <t>Шмелева Елена Сергеевна</t>
  </si>
  <si>
    <t>13.11.2017г.</t>
  </si>
  <si>
    <t>ГКУСО ВО "Владимирский областной специальный дом для ветеранов"</t>
  </si>
  <si>
    <t>ГБУСОВО "Болотский психоневрологический интернат"</t>
  </si>
  <si>
    <t>Балябкина Фаина Анатольевна</t>
  </si>
  <si>
    <t>Морозова Марина Юрьевна</t>
  </si>
  <si>
    <t>Королева Татьяна Владимировна</t>
  </si>
  <si>
    <t>Крылова Людмила Александровна</t>
  </si>
  <si>
    <t>ГБУСО ВО "Копнинский психоневрологический интернат"</t>
  </si>
  <si>
    <t>ГБУСОВО "Пансионат пос.Садовый"</t>
  </si>
  <si>
    <t>директор</t>
  </si>
  <si>
    <t>заместитель директора</t>
  </si>
  <si>
    <t>главный бухгалтер</t>
  </si>
  <si>
    <t>Тараканова Галина Петровна</t>
  </si>
  <si>
    <t>Сергеева Светлана Алексеевна</t>
  </si>
  <si>
    <t>Кузнецова Марина Алексеевна</t>
  </si>
  <si>
    <t>Сергеева Екатерина Александровна</t>
  </si>
  <si>
    <t>Гуреева Юлия Леонидовна</t>
  </si>
  <si>
    <t>Тарасова Ирина Анатольевна</t>
  </si>
  <si>
    <t>Юркевич Сергей Михайлович</t>
  </si>
  <si>
    <t>ГКУСО ВО "Кольчугинский детский дом-интернат для умственно отсталых детей"</t>
  </si>
  <si>
    <t>Заместитель директора по учебно-воспитательной работе</t>
  </si>
  <si>
    <t>с 03.07.2017г. по 31.12.2017г.</t>
  </si>
  <si>
    <t>с 01.01.2017 по 07.04.2017г.</t>
  </si>
  <si>
    <t>Мельникова Наталья Валентиновна</t>
  </si>
  <si>
    <t>Харитонова Марина Викторовна</t>
  </si>
  <si>
    <t>Зиборов Владимир Сергеевич</t>
  </si>
  <si>
    <t>Короткова Ольга Николаевна</t>
  </si>
  <si>
    <t>ГБУСОВО "Суздальский дом-интернат для престарелых и инвалидов"</t>
  </si>
  <si>
    <t>Калантарян Ануш Фронтовиковна</t>
  </si>
  <si>
    <t>Устинова Наталья Федоровна</t>
  </si>
  <si>
    <t>Бурова Светлана Юрьевна</t>
  </si>
  <si>
    <t>Информация о рассчитываемой за календарный год среднемесячной заработной плате по домам-интернатам</t>
  </si>
  <si>
    <t>Лазарева Наталья Михайловна</t>
  </si>
  <si>
    <t>с 01.01.2017г. по  31.05.2017</t>
  </si>
  <si>
    <t>по ШР</t>
  </si>
  <si>
    <t>ШР*13</t>
  </si>
  <si>
    <t>ШР*13/12</t>
  </si>
  <si>
    <t>отклонение</t>
  </si>
  <si>
    <t>9 = 8 - 4</t>
  </si>
  <si>
    <t>ГКУСО ВО "Владимирский социально-реабилитационный центр для несовершеннолетних"</t>
  </si>
  <si>
    <t>Карташова  Инна Федоровна</t>
  </si>
  <si>
    <t>Заместитель директора по воспитательной и реабилитационной работе</t>
  </si>
  <si>
    <t>Мачинскене Татьяна Анатольевна</t>
  </si>
  <si>
    <t>Заместитель директора по административно-хозяйственной работе</t>
  </si>
  <si>
    <t>Сипина Мария Анатольевна</t>
  </si>
  <si>
    <t>Шашкина Наталья Сергеевна</t>
  </si>
  <si>
    <t>ГКУСО ВО "Гусь-Хрустальный СРЦН"</t>
  </si>
  <si>
    <t>Ивашина Алла Викторовна</t>
  </si>
  <si>
    <t>Овсянникова Наталья Викторовна</t>
  </si>
  <si>
    <t>Кузьмина Елена Юрьевна</t>
  </si>
  <si>
    <t>ГКУСО ВО "Гороховецкий социально-реабилитационный центр для несовершеннолетних "Семья"</t>
  </si>
  <si>
    <t>Рябовол Оксана Григорьевна</t>
  </si>
  <si>
    <t>Ахвердян Эльвира Алексеевна</t>
  </si>
  <si>
    <t>Клюйкова Светлана Петровна</t>
  </si>
  <si>
    <t>ГКУСО ВО "Камешковский социально-реабилитационный центр социального обслуживания"</t>
  </si>
  <si>
    <t>Мокина Ирина Вячеславовна</t>
  </si>
  <si>
    <t>Аскерова Наталья Александровна</t>
  </si>
  <si>
    <t>ГКУСО ВО "Ковровский социально-реабилитационный центр для несовершеннолетних"</t>
  </si>
  <si>
    <t>Саблина Юлия Алексеевна</t>
  </si>
  <si>
    <t>Федоренкова Елена Николаевна</t>
  </si>
  <si>
    <t>Краус Татьяна Николаевна</t>
  </si>
  <si>
    <t>ГКУСО ВО "Кольчугинский социально-реабилитационный центр для несовершеннолетних"</t>
  </si>
  <si>
    <t>Галкина Татьяна Владимировна</t>
  </si>
  <si>
    <t>ГКУСО ВО "Муромский социально-реабилитационный центр для несовершеннолетних"</t>
  </si>
  <si>
    <t>Столярова Елена Владимировна</t>
  </si>
  <si>
    <t>Шишкина Елена Юрьевна</t>
  </si>
  <si>
    <t>Каретникова Оксана Станиславовна</t>
  </si>
  <si>
    <t>ГКУСО ВО "Муромский реабилитационный центр для детей и подростков с ограниченными возможностями"</t>
  </si>
  <si>
    <t>Худова Елена Алексеевна</t>
  </si>
  <si>
    <t>Колганов Сергей Олегович</t>
  </si>
  <si>
    <t>Смирнова Вера Вячеславовна</t>
  </si>
  <si>
    <t>ГКУСО ВО "Меленковский социально-реабилитационный центр для несовершеннолетних"</t>
  </si>
  <si>
    <t>Кикеева Светлана Изосимовна</t>
  </si>
  <si>
    <t>ГКУСО ВО "Собинский социально-реабилитационный центр для несовершеннолетних"</t>
  </si>
  <si>
    <t>Игнатьева Наталья Викторовна</t>
  </si>
  <si>
    <t>Отвечалова Валентина Сергеевна</t>
  </si>
  <si>
    <t>ГКУСО ВО  "Суздальский социально-реабилитационный центр для несовершеннолетних"</t>
  </si>
  <si>
    <t>Мозговая Валентина Александровна</t>
  </si>
  <si>
    <t>Иудина Марина Викторовна</t>
  </si>
  <si>
    <t>ГКУСО ВО "Юрьев-Польский социально-реабилитационный центр для несовершеннолетних"</t>
  </si>
  <si>
    <t>Александрова Светлана Валерьевна</t>
  </si>
  <si>
    <t>Краев Михаил Юрьевич</t>
  </si>
  <si>
    <t>Информация о рассчитываемой за 2019 календарный год среднемесячной заработной плате  руководителей по СРЦН</t>
  </si>
  <si>
    <t>Среднемесячная заработная плата за 2019 год, рублей</t>
  </si>
  <si>
    <t>Период работы в должности, в случае, если за 2019 год работник отработал неполный календарный год</t>
  </si>
  <si>
    <t>без премий</t>
  </si>
  <si>
    <t>много больничных</t>
  </si>
  <si>
    <t>с 01.01.2019 по 25.11.2019</t>
  </si>
  <si>
    <t>с 05.12.2019 по 31.12.2019</t>
  </si>
  <si>
    <t>с 01.01.2019 по 04.12.2019</t>
  </si>
  <si>
    <t>Гавриков Иван Викторович</t>
  </si>
  <si>
    <t>с 01.01.2019 по 18.09.2019</t>
  </si>
  <si>
    <t>с 19.09.2019 по 31.12.2019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</si>
</sst>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topLeftCell="A28" zoomScale="80" zoomScaleNormal="80" zoomScaleSheetLayoutView="80" workbookViewId="0">
      <selection activeCell="I9" sqref="I9"/>
    </sheetView>
  </sheetViews>
  <sheetFormatPr defaultColWidth="9.140625" defaultRowHeight="15.75"/>
  <cols>
    <col min="1" max="1" width="31" style="24" customWidth="1"/>
    <col min="2" max="2" width="33.28515625" style="24" customWidth="1"/>
    <col min="3" max="3" width="26.140625" style="24" customWidth="1"/>
    <col min="4" max="4" width="18.7109375" style="24" customWidth="1"/>
    <col min="5" max="5" width="25.42578125" style="24" customWidth="1"/>
    <col min="6" max="16384" width="9.140625" style="5"/>
  </cols>
  <sheetData>
    <row r="1" spans="1:5" s="24" customFormat="1" ht="58.5" customHeight="1" thickBot="1">
      <c r="A1" s="50" t="s">
        <v>170</v>
      </c>
      <c r="B1" s="50"/>
      <c r="C1" s="50"/>
      <c r="D1" s="50"/>
      <c r="E1" s="50"/>
    </row>
    <row r="2" spans="1:5" s="24" customFormat="1" ht="95.25" thickBot="1">
      <c r="A2" s="26" t="s">
        <v>0</v>
      </c>
      <c r="B2" s="27" t="s">
        <v>1</v>
      </c>
      <c r="C2" s="27" t="s">
        <v>2</v>
      </c>
      <c r="D2" s="27" t="s">
        <v>171</v>
      </c>
      <c r="E2" s="28" t="s">
        <v>172</v>
      </c>
    </row>
    <row r="3" spans="1:5" s="24" customFormat="1" ht="16.5" thickBot="1">
      <c r="A3" s="29">
        <v>1</v>
      </c>
      <c r="B3" s="30">
        <v>2</v>
      </c>
      <c r="C3" s="30">
        <v>3</v>
      </c>
      <c r="D3" s="30">
        <v>4</v>
      </c>
      <c r="E3" s="31">
        <v>5</v>
      </c>
    </row>
    <row r="4" spans="1:5" s="25" customFormat="1" ht="45" customHeight="1">
      <c r="A4" s="47" t="s">
        <v>127</v>
      </c>
      <c r="B4" s="37" t="s">
        <v>5</v>
      </c>
      <c r="C4" s="37" t="s">
        <v>128</v>
      </c>
      <c r="D4" s="33">
        <v>57579.63</v>
      </c>
      <c r="E4" s="37"/>
    </row>
    <row r="5" spans="1:5" s="25" customFormat="1" ht="54" customHeight="1">
      <c r="A5" s="48"/>
      <c r="B5" s="38" t="s">
        <v>129</v>
      </c>
      <c r="C5" s="38" t="s">
        <v>130</v>
      </c>
      <c r="D5" s="23">
        <v>55636.639999999999</v>
      </c>
      <c r="E5" s="38"/>
    </row>
    <row r="6" spans="1:5" s="25" customFormat="1" ht="53.25" customHeight="1">
      <c r="A6" s="48"/>
      <c r="B6" s="38" t="s">
        <v>131</v>
      </c>
      <c r="C6" s="38" t="s">
        <v>132</v>
      </c>
      <c r="D6" s="23">
        <v>56328.91</v>
      </c>
      <c r="E6" s="38"/>
    </row>
    <row r="7" spans="1:5" s="25" customFormat="1" ht="51.75" customHeight="1" thickBot="1">
      <c r="A7" s="49"/>
      <c r="B7" s="41" t="s">
        <v>6</v>
      </c>
      <c r="C7" s="41" t="s">
        <v>133</v>
      </c>
      <c r="D7" s="34">
        <v>54225.55</v>
      </c>
      <c r="E7" s="41"/>
    </row>
    <row r="8" spans="1:5" s="25" customFormat="1" ht="49.5" customHeight="1">
      <c r="A8" s="47" t="s">
        <v>134</v>
      </c>
      <c r="B8" s="37" t="s">
        <v>5</v>
      </c>
      <c r="C8" s="37" t="s">
        <v>135</v>
      </c>
      <c r="D8" s="33">
        <v>51537.95</v>
      </c>
      <c r="E8" s="37"/>
    </row>
    <row r="9" spans="1:5" s="25" customFormat="1" ht="51" customHeight="1">
      <c r="A9" s="48"/>
      <c r="B9" s="38" t="s">
        <v>16</v>
      </c>
      <c r="C9" s="38" t="s">
        <v>136</v>
      </c>
      <c r="D9" s="23">
        <v>42588.22</v>
      </c>
      <c r="E9" s="38"/>
    </row>
    <row r="10" spans="1:5" s="25" customFormat="1" ht="52.5" customHeight="1" thickBot="1">
      <c r="A10" s="49"/>
      <c r="B10" s="41" t="s">
        <v>6</v>
      </c>
      <c r="C10" s="41" t="s">
        <v>137</v>
      </c>
      <c r="D10" s="34">
        <v>42249.24</v>
      </c>
      <c r="E10" s="41"/>
    </row>
    <row r="11" spans="1:5" s="25" customFormat="1" ht="49.5" customHeight="1">
      <c r="A11" s="47" t="s">
        <v>138</v>
      </c>
      <c r="B11" s="37" t="s">
        <v>5</v>
      </c>
      <c r="C11" s="37" t="s">
        <v>139</v>
      </c>
      <c r="D11" s="33">
        <v>45050</v>
      </c>
      <c r="E11" s="37" t="s">
        <v>175</v>
      </c>
    </row>
    <row r="12" spans="1:5" s="25" customFormat="1" ht="49.5" customHeight="1">
      <c r="A12" s="48"/>
      <c r="B12" s="42" t="s">
        <v>5</v>
      </c>
      <c r="C12" s="42" t="s">
        <v>140</v>
      </c>
      <c r="D12" s="35">
        <v>35836</v>
      </c>
      <c r="E12" s="42" t="s">
        <v>176</v>
      </c>
    </row>
    <row r="13" spans="1:5" s="25" customFormat="1" ht="58.5" customHeight="1">
      <c r="A13" s="48"/>
      <c r="B13" s="38" t="s">
        <v>129</v>
      </c>
      <c r="C13" s="38" t="s">
        <v>140</v>
      </c>
      <c r="D13" s="23">
        <v>42635</v>
      </c>
      <c r="E13" s="38" t="s">
        <v>177</v>
      </c>
    </row>
    <row r="14" spans="1:5" s="25" customFormat="1" ht="51.75" customHeight="1">
      <c r="A14" s="48"/>
      <c r="B14" s="38" t="s">
        <v>6</v>
      </c>
      <c r="C14" s="38" t="s">
        <v>141</v>
      </c>
      <c r="D14" s="23">
        <v>34366</v>
      </c>
      <c r="E14" s="38" t="s">
        <v>179</v>
      </c>
    </row>
    <row r="15" spans="1:5" s="25" customFormat="1" ht="51.75" customHeight="1" thickBot="1">
      <c r="A15" s="49"/>
      <c r="B15" s="43" t="s">
        <v>6</v>
      </c>
      <c r="C15" s="43" t="s">
        <v>178</v>
      </c>
      <c r="D15" s="36">
        <v>35824</v>
      </c>
      <c r="E15" s="64" t="s">
        <v>180</v>
      </c>
    </row>
    <row r="16" spans="1:5" s="25" customFormat="1" ht="54" customHeight="1">
      <c r="A16" s="47" t="s">
        <v>142</v>
      </c>
      <c r="B16" s="37" t="s">
        <v>5</v>
      </c>
      <c r="C16" s="37" t="s">
        <v>143</v>
      </c>
      <c r="D16" s="33">
        <v>50008.68</v>
      </c>
      <c r="E16" s="37"/>
    </row>
    <row r="17" spans="1:5" s="25" customFormat="1" ht="56.25" customHeight="1" thickBot="1">
      <c r="A17" s="49"/>
      <c r="B17" s="41" t="s">
        <v>6</v>
      </c>
      <c r="C17" s="41" t="s">
        <v>144</v>
      </c>
      <c r="D17" s="34">
        <v>42814.76</v>
      </c>
      <c r="E17" s="41"/>
    </row>
    <row r="18" spans="1:5" s="25" customFormat="1" ht="48.75" customHeight="1">
      <c r="A18" s="47" t="s">
        <v>145</v>
      </c>
      <c r="B18" s="37" t="s">
        <v>5</v>
      </c>
      <c r="C18" s="37" t="s">
        <v>146</v>
      </c>
      <c r="D18" s="33">
        <v>36199.74</v>
      </c>
      <c r="E18" s="37"/>
    </row>
    <row r="19" spans="1:5" s="25" customFormat="1" ht="53.25" customHeight="1">
      <c r="A19" s="48"/>
      <c r="B19" s="38" t="s">
        <v>16</v>
      </c>
      <c r="C19" s="38" t="s">
        <v>147</v>
      </c>
      <c r="D19" s="23">
        <v>33592.480000000003</v>
      </c>
      <c r="E19" s="38"/>
    </row>
    <row r="20" spans="1:5" s="25" customFormat="1" ht="57.75" customHeight="1" thickBot="1">
      <c r="A20" s="49"/>
      <c r="B20" s="41" t="s">
        <v>6</v>
      </c>
      <c r="C20" s="41" t="s">
        <v>148</v>
      </c>
      <c r="D20" s="34">
        <v>31092.86</v>
      </c>
      <c r="E20" s="41"/>
    </row>
    <row r="21" spans="1:5" s="25" customFormat="1" ht="56.25" customHeight="1">
      <c r="A21" s="47" t="s">
        <v>149</v>
      </c>
      <c r="B21" s="37" t="s">
        <v>5</v>
      </c>
      <c r="C21" s="37" t="s">
        <v>117</v>
      </c>
      <c r="D21" s="33">
        <v>35519.769999999997</v>
      </c>
      <c r="E21" s="37"/>
    </row>
    <row r="22" spans="1:5" s="25" customFormat="1" ht="59.25" customHeight="1" thickBot="1">
      <c r="A22" s="49"/>
      <c r="B22" s="41" t="s">
        <v>6</v>
      </c>
      <c r="C22" s="41" t="s">
        <v>150</v>
      </c>
      <c r="D22" s="34">
        <v>36696.769999999997</v>
      </c>
      <c r="E22" s="41"/>
    </row>
    <row r="23" spans="1:5" s="25" customFormat="1" ht="51" customHeight="1">
      <c r="A23" s="47" t="s">
        <v>151</v>
      </c>
      <c r="B23" s="37" t="s">
        <v>5</v>
      </c>
      <c r="C23" s="37" t="s">
        <v>152</v>
      </c>
      <c r="D23" s="33">
        <f>34992.75+833.33</f>
        <v>35826.080000000002</v>
      </c>
      <c r="E23" s="37" t="s">
        <v>173</v>
      </c>
    </row>
    <row r="24" spans="1:5" s="25" customFormat="1" ht="54" customHeight="1">
      <c r="A24" s="48"/>
      <c r="B24" s="38" t="s">
        <v>16</v>
      </c>
      <c r="C24" s="38" t="s">
        <v>153</v>
      </c>
      <c r="D24" s="23">
        <v>37867.93</v>
      </c>
      <c r="E24" s="38"/>
    </row>
    <row r="25" spans="1:5" s="25" customFormat="1" ht="57" customHeight="1" thickBot="1">
      <c r="A25" s="49"/>
      <c r="B25" s="41" t="s">
        <v>6</v>
      </c>
      <c r="C25" s="41" t="s">
        <v>154</v>
      </c>
      <c r="D25" s="34">
        <v>36655.660000000003</v>
      </c>
      <c r="E25" s="41"/>
    </row>
    <row r="26" spans="1:5" s="25" customFormat="1" ht="51.75" customHeight="1">
      <c r="A26" s="47" t="s">
        <v>155</v>
      </c>
      <c r="B26" s="37" t="s">
        <v>5</v>
      </c>
      <c r="C26" s="37" t="s">
        <v>156</v>
      </c>
      <c r="D26" s="33">
        <v>50996.93</v>
      </c>
      <c r="E26" s="37"/>
    </row>
    <row r="27" spans="1:5" s="25" customFormat="1" ht="51.75" customHeight="1">
      <c r="A27" s="48"/>
      <c r="B27" s="38" t="s">
        <v>16</v>
      </c>
      <c r="C27" s="38" t="s">
        <v>157</v>
      </c>
      <c r="D27" s="23">
        <v>55073.8</v>
      </c>
      <c r="E27" s="38"/>
    </row>
    <row r="28" spans="1:5" s="25" customFormat="1" ht="54.75" customHeight="1" thickBot="1">
      <c r="A28" s="49"/>
      <c r="B28" s="41" t="s">
        <v>6</v>
      </c>
      <c r="C28" s="41" t="s">
        <v>158</v>
      </c>
      <c r="D28" s="34">
        <v>45795.23</v>
      </c>
      <c r="E28" s="41"/>
    </row>
    <row r="29" spans="1:5" s="25" customFormat="1" ht="96" customHeight="1" thickBot="1">
      <c r="A29" s="44" t="s">
        <v>159</v>
      </c>
      <c r="B29" s="45" t="s">
        <v>5</v>
      </c>
      <c r="C29" s="45" t="s">
        <v>160</v>
      </c>
      <c r="D29" s="39">
        <v>38603.72</v>
      </c>
      <c r="E29" s="45"/>
    </row>
    <row r="30" spans="1:5" s="25" customFormat="1" ht="58.5" customHeight="1">
      <c r="A30" s="51" t="s">
        <v>161</v>
      </c>
      <c r="B30" s="37" t="s">
        <v>5</v>
      </c>
      <c r="C30" s="37" t="s">
        <v>162</v>
      </c>
      <c r="D30" s="33">
        <v>38467.97</v>
      </c>
      <c r="E30" s="37"/>
    </row>
    <row r="31" spans="1:5" s="25" customFormat="1" ht="58.5" customHeight="1" thickBot="1">
      <c r="A31" s="52"/>
      <c r="B31" s="41" t="s">
        <v>6</v>
      </c>
      <c r="C31" s="41" t="s">
        <v>163</v>
      </c>
      <c r="D31" s="34">
        <v>38372.5</v>
      </c>
      <c r="E31" s="41"/>
    </row>
    <row r="32" spans="1:5" s="25" customFormat="1" ht="57.75" customHeight="1">
      <c r="A32" s="47" t="s">
        <v>164</v>
      </c>
      <c r="B32" s="37" t="s">
        <v>5</v>
      </c>
      <c r="C32" s="37" t="s">
        <v>165</v>
      </c>
      <c r="D32" s="33">
        <v>33995.839999999997</v>
      </c>
      <c r="E32" s="37" t="s">
        <v>174</v>
      </c>
    </row>
    <row r="33" spans="1:5" s="25" customFormat="1" ht="57.75" customHeight="1" thickBot="1">
      <c r="A33" s="49"/>
      <c r="B33" s="46" t="s">
        <v>6</v>
      </c>
      <c r="C33" s="41" t="s">
        <v>166</v>
      </c>
      <c r="D33" s="40">
        <v>32877.78</v>
      </c>
      <c r="E33" s="46"/>
    </row>
    <row r="34" spans="1:5" s="25" customFormat="1" ht="56.25" customHeight="1">
      <c r="A34" s="47" t="s">
        <v>167</v>
      </c>
      <c r="B34" s="37" t="s">
        <v>5</v>
      </c>
      <c r="C34" s="37" t="s">
        <v>169</v>
      </c>
      <c r="D34" s="33">
        <v>40807.370000000003</v>
      </c>
      <c r="E34" s="37"/>
    </row>
    <row r="35" spans="1:5" s="25" customFormat="1" ht="54" customHeight="1" thickBot="1">
      <c r="A35" s="49"/>
      <c r="B35" s="41" t="s">
        <v>6</v>
      </c>
      <c r="C35" s="41" t="s">
        <v>168</v>
      </c>
      <c r="D35" s="34">
        <v>37256.39</v>
      </c>
      <c r="E35" s="41"/>
    </row>
    <row r="36" spans="1:5" customFormat="1">
      <c r="A36" s="32"/>
      <c r="B36" s="32"/>
      <c r="C36" s="32"/>
      <c r="D36" s="32"/>
      <c r="E36" s="32"/>
    </row>
    <row r="37" spans="1:5">
      <c r="D37" s="10"/>
    </row>
    <row r="38" spans="1:5">
      <c r="D38" s="10"/>
    </row>
    <row r="39" spans="1:5">
      <c r="D39" s="10"/>
    </row>
    <row r="40" spans="1:5">
      <c r="D40" s="10"/>
    </row>
    <row r="41" spans="1:5">
      <c r="D41" s="10"/>
    </row>
    <row r="42" spans="1:5">
      <c r="D42" s="10"/>
    </row>
    <row r="43" spans="1:5">
      <c r="D43" s="10"/>
    </row>
    <row r="44" spans="1:5">
      <c r="D44" s="10"/>
    </row>
    <row r="45" spans="1:5">
      <c r="D45" s="10"/>
    </row>
    <row r="46" spans="1:5">
      <c r="D46" s="10"/>
    </row>
    <row r="47" spans="1:5">
      <c r="D47" s="10"/>
    </row>
    <row r="48" spans="1:5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</sheetData>
  <mergeCells count="12">
    <mergeCell ref="A34:A35"/>
    <mergeCell ref="A16:A17"/>
    <mergeCell ref="A18:A20"/>
    <mergeCell ref="A23:A25"/>
    <mergeCell ref="A26:A28"/>
    <mergeCell ref="A30:A31"/>
    <mergeCell ref="A21:A22"/>
    <mergeCell ref="A4:A7"/>
    <mergeCell ref="A8:A10"/>
    <mergeCell ref="A1:E1"/>
    <mergeCell ref="A32:A33"/>
    <mergeCell ref="A11:A15"/>
  </mergeCells>
  <pageMargins left="0.43307086614173229" right="0.23622047244094491" top="0.35433070866141736" bottom="0.15748031496062992" header="0.31496062992125984" footer="0.1574803149606299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4"/>
  <sheetViews>
    <sheetView view="pageBreakPreview" zoomScale="80" zoomScaleSheetLayoutView="80" workbookViewId="0">
      <selection activeCell="F3" sqref="F3:I4"/>
    </sheetView>
  </sheetViews>
  <sheetFormatPr defaultColWidth="9.140625" defaultRowHeight="15.75"/>
  <cols>
    <col min="1" max="1" width="31" style="1" customWidth="1"/>
    <col min="2" max="2" width="33.28515625" style="1" customWidth="1"/>
    <col min="3" max="3" width="26.140625" style="1" customWidth="1"/>
    <col min="4" max="4" width="22.5703125" style="2" customWidth="1"/>
    <col min="5" max="5" width="26.7109375" style="1" customWidth="1"/>
    <col min="6" max="6" width="11.42578125" style="10" bestFit="1" customWidth="1"/>
    <col min="7" max="7" width="12.140625" style="1" customWidth="1"/>
    <col min="8" max="8" width="13.28515625" style="1" bestFit="1" customWidth="1"/>
    <col min="9" max="9" width="11" style="1" bestFit="1" customWidth="1"/>
    <col min="10" max="10" width="2.28515625" style="5" bestFit="1" customWidth="1"/>
    <col min="11" max="16384" width="9.140625" style="1"/>
  </cols>
  <sheetData>
    <row r="1" spans="1:10" s="5" customFormat="1" ht="20.25">
      <c r="A1" s="55" t="s">
        <v>119</v>
      </c>
      <c r="B1" s="55"/>
      <c r="C1" s="55"/>
      <c r="D1" s="55"/>
      <c r="E1" s="55"/>
      <c r="F1" s="10"/>
    </row>
    <row r="2" spans="1:10" s="5" customFormat="1">
      <c r="F2" s="10"/>
    </row>
    <row r="3" spans="1:10" ht="94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9" t="s">
        <v>122</v>
      </c>
      <c r="G3" s="4" t="s">
        <v>123</v>
      </c>
      <c r="H3" s="4" t="s">
        <v>124</v>
      </c>
      <c r="I3" s="4" t="s">
        <v>125</v>
      </c>
      <c r="J3" s="6"/>
    </row>
    <row r="4" spans="1:10" s="5" customForma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21">
        <v>6</v>
      </c>
      <c r="G4" s="4">
        <v>7</v>
      </c>
      <c r="H4" s="4">
        <v>8</v>
      </c>
      <c r="I4" s="4" t="s">
        <v>126</v>
      </c>
      <c r="J4" s="6">
        <v>1</v>
      </c>
    </row>
    <row r="5" spans="1:10" ht="31.5">
      <c r="A5" s="56" t="s">
        <v>11</v>
      </c>
      <c r="B5" s="4" t="s">
        <v>5</v>
      </c>
      <c r="C5" s="4" t="s">
        <v>7</v>
      </c>
      <c r="D5" s="9">
        <v>53768</v>
      </c>
      <c r="E5" s="4"/>
      <c r="F5" s="9">
        <f>39754.91+7454</f>
        <v>47208.91</v>
      </c>
      <c r="G5" s="9">
        <f>F5*13</f>
        <v>613715.83000000007</v>
      </c>
      <c r="H5" s="9">
        <f>G5/12</f>
        <v>51142.98583333334</v>
      </c>
      <c r="I5" s="9">
        <f t="shared" ref="I5:I36" si="0">H5-D5</f>
        <v>-2625.0141666666605</v>
      </c>
      <c r="J5" s="6"/>
    </row>
    <row r="6" spans="1:10" ht="31.5">
      <c r="A6" s="56"/>
      <c r="B6" s="4" t="s">
        <v>6</v>
      </c>
      <c r="C6" s="4" t="s">
        <v>8</v>
      </c>
      <c r="D6" s="9">
        <v>43398</v>
      </c>
      <c r="E6" s="4"/>
      <c r="F6" s="9">
        <v>35034.01</v>
      </c>
      <c r="G6" s="9">
        <f t="shared" ref="G6:G67" si="1">F6*13</f>
        <v>455442.13</v>
      </c>
      <c r="H6" s="9">
        <f t="shared" ref="H6:H67" si="2">G6/12</f>
        <v>37953.510833333334</v>
      </c>
      <c r="I6" s="20">
        <f t="shared" si="0"/>
        <v>-5444.4891666666663</v>
      </c>
      <c r="J6" s="6"/>
    </row>
    <row r="7" spans="1:10" ht="47.25">
      <c r="A7" s="7" t="s">
        <v>10</v>
      </c>
      <c r="B7" s="4" t="s">
        <v>5</v>
      </c>
      <c r="C7" s="4" t="s">
        <v>9</v>
      </c>
      <c r="D7" s="9">
        <v>42534.01</v>
      </c>
      <c r="E7" s="4"/>
      <c r="F7" s="9">
        <f>37671.61+2283.1</f>
        <v>39954.71</v>
      </c>
      <c r="G7" s="9">
        <f t="shared" si="1"/>
        <v>519411.23</v>
      </c>
      <c r="H7" s="9">
        <f t="shared" si="2"/>
        <v>43284.269166666665</v>
      </c>
      <c r="I7" s="9">
        <f t="shared" si="0"/>
        <v>750.25916666666308</v>
      </c>
      <c r="J7" s="6"/>
    </row>
    <row r="8" spans="1:10" s="5" customFormat="1" ht="23.25" customHeight="1">
      <c r="A8" s="57" t="s">
        <v>90</v>
      </c>
      <c r="B8" s="4" t="s">
        <v>5</v>
      </c>
      <c r="C8" s="4" t="s">
        <v>92</v>
      </c>
      <c r="D8" s="9">
        <v>54940.54</v>
      </c>
      <c r="E8" s="4"/>
      <c r="F8" s="9">
        <f>43560.25+10560.1</f>
        <v>54120.35</v>
      </c>
      <c r="G8" s="9">
        <f t="shared" si="1"/>
        <v>703564.54999999993</v>
      </c>
      <c r="H8" s="9">
        <f t="shared" si="2"/>
        <v>58630.379166666658</v>
      </c>
      <c r="I8" s="9">
        <f t="shared" si="0"/>
        <v>3689.8391666666575</v>
      </c>
      <c r="J8" s="6">
        <v>1</v>
      </c>
    </row>
    <row r="9" spans="1:10" s="5" customFormat="1" ht="31.5">
      <c r="A9" s="59"/>
      <c r="B9" s="4" t="s">
        <v>16</v>
      </c>
      <c r="C9" s="16" t="s">
        <v>106</v>
      </c>
      <c r="D9" s="9">
        <v>55297.29</v>
      </c>
      <c r="E9" s="4"/>
      <c r="F9" s="9">
        <v>50952.29</v>
      </c>
      <c r="G9" s="9">
        <f t="shared" si="1"/>
        <v>662379.77</v>
      </c>
      <c r="H9" s="9">
        <f t="shared" si="2"/>
        <v>55198.314166666671</v>
      </c>
      <c r="I9" s="9">
        <f t="shared" si="0"/>
        <v>-98.975833333330229</v>
      </c>
      <c r="J9" s="6">
        <v>1</v>
      </c>
    </row>
    <row r="10" spans="1:10" s="5" customFormat="1" ht="31.5">
      <c r="A10" s="59"/>
      <c r="B10" s="4" t="s">
        <v>52</v>
      </c>
      <c r="C10" s="16" t="s">
        <v>105</v>
      </c>
      <c r="D10" s="9">
        <v>55945.24</v>
      </c>
      <c r="E10" s="4"/>
      <c r="F10" s="9">
        <v>43032.24</v>
      </c>
      <c r="G10" s="9">
        <f t="shared" si="1"/>
        <v>559419.12</v>
      </c>
      <c r="H10" s="9">
        <f t="shared" si="2"/>
        <v>46618.26</v>
      </c>
      <c r="I10" s="20">
        <f t="shared" si="0"/>
        <v>-9326.9799999999959</v>
      </c>
      <c r="J10" s="6">
        <v>1</v>
      </c>
    </row>
    <row r="11" spans="1:10" s="3" customFormat="1" ht="31.5">
      <c r="A11" s="58"/>
      <c r="B11" s="4" t="s">
        <v>6</v>
      </c>
      <c r="C11" s="4" t="s">
        <v>91</v>
      </c>
      <c r="D11" s="9">
        <v>51404.480000000003</v>
      </c>
      <c r="E11" s="4"/>
      <c r="F11" s="9">
        <v>34056.19</v>
      </c>
      <c r="G11" s="9">
        <f t="shared" si="1"/>
        <v>442730.47000000003</v>
      </c>
      <c r="H11" s="9">
        <f t="shared" si="2"/>
        <v>36894.205833333333</v>
      </c>
      <c r="I11" s="20">
        <f t="shared" si="0"/>
        <v>-14510.27416666667</v>
      </c>
      <c r="J11" s="6">
        <v>1</v>
      </c>
    </row>
    <row r="12" spans="1:10" ht="31.5">
      <c r="A12" s="57" t="s">
        <v>59</v>
      </c>
      <c r="B12" s="4" t="s">
        <v>5</v>
      </c>
      <c r="C12" s="4" t="s">
        <v>61</v>
      </c>
      <c r="D12" s="9">
        <v>65457</v>
      </c>
      <c r="E12" s="7"/>
      <c r="F12" s="9">
        <v>57413.22</v>
      </c>
      <c r="G12" s="9">
        <f t="shared" si="1"/>
        <v>746371.86</v>
      </c>
      <c r="H12" s="9">
        <f t="shared" si="2"/>
        <v>62197.654999999999</v>
      </c>
      <c r="I12" s="9">
        <f t="shared" si="0"/>
        <v>-3259.3450000000012</v>
      </c>
      <c r="J12" s="8"/>
    </row>
    <row r="13" spans="1:10" s="5" customFormat="1" ht="31.5">
      <c r="A13" s="59"/>
      <c r="B13" s="4" t="s">
        <v>52</v>
      </c>
      <c r="C13" s="4" t="s">
        <v>62</v>
      </c>
      <c r="D13" s="9">
        <v>59622</v>
      </c>
      <c r="E13" s="7"/>
      <c r="F13" s="9">
        <v>53212.26</v>
      </c>
      <c r="G13" s="9">
        <f t="shared" si="1"/>
        <v>691759.38</v>
      </c>
      <c r="H13" s="9">
        <f t="shared" si="2"/>
        <v>57646.614999999998</v>
      </c>
      <c r="I13" s="9">
        <f t="shared" si="0"/>
        <v>-1975.385000000002</v>
      </c>
      <c r="J13" s="8"/>
    </row>
    <row r="14" spans="1:10" s="5" customFormat="1" ht="31.5">
      <c r="A14" s="59"/>
      <c r="B14" s="4" t="s">
        <v>24</v>
      </c>
      <c r="C14" s="4" t="s">
        <v>63</v>
      </c>
      <c r="D14" s="9">
        <v>57713</v>
      </c>
      <c r="E14" s="7"/>
      <c r="F14" s="9">
        <v>53212.26</v>
      </c>
      <c r="G14" s="9">
        <f t="shared" si="1"/>
        <v>691759.38</v>
      </c>
      <c r="H14" s="9">
        <f t="shared" si="2"/>
        <v>57646.614999999998</v>
      </c>
      <c r="I14" s="9">
        <f t="shared" si="0"/>
        <v>-66.385000000002037</v>
      </c>
      <c r="J14" s="8"/>
    </row>
    <row r="15" spans="1:10" s="5" customFormat="1" ht="31.5">
      <c r="A15" s="58"/>
      <c r="B15" s="4" t="s">
        <v>6</v>
      </c>
      <c r="C15" s="4" t="s">
        <v>64</v>
      </c>
      <c r="D15" s="9">
        <v>50925</v>
      </c>
      <c r="E15" s="7"/>
      <c r="F15" s="9">
        <v>44810.32</v>
      </c>
      <c r="G15" s="9">
        <f t="shared" si="1"/>
        <v>582534.16</v>
      </c>
      <c r="H15" s="9">
        <f t="shared" si="2"/>
        <v>48544.513333333336</v>
      </c>
      <c r="I15" s="9">
        <f t="shared" si="0"/>
        <v>-2380.486666666664</v>
      </c>
      <c r="J15" s="8"/>
    </row>
    <row r="16" spans="1:10" ht="31.5">
      <c r="A16" s="57" t="s">
        <v>67</v>
      </c>
      <c r="B16" s="4" t="s">
        <v>5</v>
      </c>
      <c r="C16" s="16" t="s">
        <v>102</v>
      </c>
      <c r="D16" s="9">
        <v>42551.31</v>
      </c>
      <c r="E16" s="4" t="s">
        <v>65</v>
      </c>
      <c r="F16" s="9">
        <f>32501.4+2241.5</f>
        <v>34742.9</v>
      </c>
      <c r="G16" s="9">
        <f t="shared" si="1"/>
        <v>451657.7</v>
      </c>
      <c r="H16" s="9">
        <f t="shared" si="2"/>
        <v>37638.14166666667</v>
      </c>
      <c r="I16" s="9">
        <f t="shared" si="0"/>
        <v>-4913.1683333333276</v>
      </c>
    </row>
    <row r="17" spans="1:10" s="5" customFormat="1" ht="31.5">
      <c r="A17" s="59"/>
      <c r="B17" s="4" t="s">
        <v>5</v>
      </c>
      <c r="C17" s="16" t="s">
        <v>103</v>
      </c>
      <c r="D17" s="9">
        <v>32501.1</v>
      </c>
      <c r="E17" s="4" t="s">
        <v>66</v>
      </c>
      <c r="F17" s="9">
        <v>32501.4</v>
      </c>
      <c r="G17" s="9">
        <f t="shared" si="1"/>
        <v>422518.2</v>
      </c>
      <c r="H17" s="9">
        <f t="shared" si="2"/>
        <v>35209.85</v>
      </c>
      <c r="I17" s="9">
        <f t="shared" si="0"/>
        <v>2708.75</v>
      </c>
    </row>
    <row r="18" spans="1:10" s="5" customFormat="1" ht="31.5">
      <c r="A18" s="58"/>
      <c r="B18" s="4" t="s">
        <v>6</v>
      </c>
      <c r="C18" s="4" t="s">
        <v>68</v>
      </c>
      <c r="D18" s="9">
        <v>28503.94</v>
      </c>
      <c r="E18" s="4"/>
      <c r="F18" s="9">
        <v>25776.97</v>
      </c>
      <c r="G18" s="9">
        <f t="shared" si="1"/>
        <v>335100.61</v>
      </c>
      <c r="H18" s="9">
        <f t="shared" si="2"/>
        <v>27925.050833333331</v>
      </c>
      <c r="I18" s="9">
        <f t="shared" si="0"/>
        <v>-578.88916666666773</v>
      </c>
    </row>
    <row r="19" spans="1:10" ht="31.5">
      <c r="A19" s="57" t="s">
        <v>46</v>
      </c>
      <c r="B19" s="4" t="s">
        <v>5</v>
      </c>
      <c r="C19" s="4" t="s">
        <v>47</v>
      </c>
      <c r="D19" s="9">
        <v>33424.44</v>
      </c>
      <c r="E19" s="7"/>
      <c r="F19" s="9">
        <f>25893.81+3571.6</f>
        <v>29465.41</v>
      </c>
      <c r="G19" s="9">
        <f t="shared" si="1"/>
        <v>383050.33</v>
      </c>
      <c r="H19" s="9">
        <f t="shared" si="2"/>
        <v>31920.860833333336</v>
      </c>
      <c r="I19" s="9">
        <f t="shared" si="0"/>
        <v>-1503.5791666666664</v>
      </c>
      <c r="J19" s="5">
        <v>1</v>
      </c>
    </row>
    <row r="20" spans="1:10" s="5" customFormat="1" ht="31.5">
      <c r="A20" s="58"/>
      <c r="B20" s="4" t="s">
        <v>6</v>
      </c>
      <c r="C20" s="4" t="s">
        <v>48</v>
      </c>
      <c r="D20" s="9">
        <v>29637.86</v>
      </c>
      <c r="E20" s="7"/>
      <c r="F20" s="9">
        <v>21786.52</v>
      </c>
      <c r="G20" s="9">
        <f t="shared" si="1"/>
        <v>283224.76</v>
      </c>
      <c r="H20" s="9">
        <f t="shared" si="2"/>
        <v>23602.063333333335</v>
      </c>
      <c r="I20" s="20">
        <f t="shared" si="0"/>
        <v>-6035.7966666666653</v>
      </c>
      <c r="J20" s="5">
        <v>1</v>
      </c>
    </row>
    <row r="21" spans="1:10" ht="31.5">
      <c r="A21" s="57" t="s">
        <v>14</v>
      </c>
      <c r="B21" s="4" t="s">
        <v>5</v>
      </c>
      <c r="C21" s="4" t="s">
        <v>12</v>
      </c>
      <c r="D21" s="9">
        <v>35540.58</v>
      </c>
      <c r="E21" s="4"/>
      <c r="F21" s="9">
        <v>33563.800000000003</v>
      </c>
      <c r="G21" s="9">
        <f t="shared" si="1"/>
        <v>436329.4</v>
      </c>
      <c r="H21" s="9">
        <f t="shared" si="2"/>
        <v>36360.783333333333</v>
      </c>
      <c r="I21" s="9">
        <f t="shared" si="0"/>
        <v>820.2033333333311</v>
      </c>
      <c r="J21" s="5">
        <v>1</v>
      </c>
    </row>
    <row r="22" spans="1:10" ht="31.5">
      <c r="A22" s="58"/>
      <c r="B22" s="4" t="s">
        <v>6</v>
      </c>
      <c r="C22" s="4" t="s">
        <v>13</v>
      </c>
      <c r="D22" s="9">
        <v>35378.9</v>
      </c>
      <c r="E22" s="4"/>
      <c r="F22" s="9">
        <v>23492.6</v>
      </c>
      <c r="G22" s="9">
        <f t="shared" si="1"/>
        <v>305403.8</v>
      </c>
      <c r="H22" s="9">
        <f t="shared" si="2"/>
        <v>25450.316666666666</v>
      </c>
      <c r="I22" s="20">
        <f t="shared" si="0"/>
        <v>-9928.5833333333358</v>
      </c>
      <c r="J22" s="5">
        <v>1</v>
      </c>
    </row>
    <row r="23" spans="1:10" s="5" customFormat="1" ht="31.5">
      <c r="A23" s="57" t="s">
        <v>33</v>
      </c>
      <c r="B23" s="4" t="s">
        <v>5</v>
      </c>
      <c r="C23" s="4" t="s">
        <v>34</v>
      </c>
      <c r="D23" s="9">
        <v>42370.15</v>
      </c>
      <c r="E23" s="4"/>
      <c r="F23" s="9">
        <f>41698.3+2382.8</f>
        <v>44081.100000000006</v>
      </c>
      <c r="G23" s="9">
        <f t="shared" si="1"/>
        <v>573054.30000000005</v>
      </c>
      <c r="H23" s="9">
        <f t="shared" si="2"/>
        <v>47754.525000000001</v>
      </c>
      <c r="I23" s="9">
        <f t="shared" si="0"/>
        <v>5384.375</v>
      </c>
      <c r="J23" s="6"/>
    </row>
    <row r="24" spans="1:10" s="5" customFormat="1" ht="31.5">
      <c r="A24" s="58"/>
      <c r="B24" s="4" t="s">
        <v>6</v>
      </c>
      <c r="C24" s="4" t="s">
        <v>35</v>
      </c>
      <c r="D24" s="9">
        <v>34605.43</v>
      </c>
      <c r="E24" s="4"/>
      <c r="F24" s="9">
        <v>33120.400000000001</v>
      </c>
      <c r="G24" s="9">
        <f t="shared" si="1"/>
        <v>430565.2</v>
      </c>
      <c r="H24" s="9">
        <f t="shared" si="2"/>
        <v>35880.433333333334</v>
      </c>
      <c r="I24" s="9">
        <f t="shared" si="0"/>
        <v>1275.003333333334</v>
      </c>
      <c r="J24" s="6"/>
    </row>
    <row r="25" spans="1:10" ht="31.5">
      <c r="A25" s="57" t="s">
        <v>49</v>
      </c>
      <c r="B25" s="4" t="s">
        <v>5</v>
      </c>
      <c r="C25" s="4" t="s">
        <v>50</v>
      </c>
      <c r="D25" s="9">
        <v>55832.71</v>
      </c>
      <c r="E25" s="4"/>
      <c r="F25" s="9">
        <v>51752.57</v>
      </c>
      <c r="G25" s="9">
        <f t="shared" si="1"/>
        <v>672783.41</v>
      </c>
      <c r="H25" s="9">
        <f t="shared" si="2"/>
        <v>56065.284166666672</v>
      </c>
      <c r="I25" s="9">
        <f t="shared" si="0"/>
        <v>232.57416666667268</v>
      </c>
      <c r="J25" s="5">
        <v>1</v>
      </c>
    </row>
    <row r="26" spans="1:10" s="5" customFormat="1" ht="31.5">
      <c r="A26" s="59"/>
      <c r="B26" s="4" t="s">
        <v>16</v>
      </c>
      <c r="C26" s="4" t="s">
        <v>51</v>
      </c>
      <c r="D26" s="22">
        <v>64069.344444444454</v>
      </c>
      <c r="E26" s="4"/>
      <c r="F26" s="9">
        <v>42107.8</v>
      </c>
      <c r="G26" s="9">
        <f t="shared" si="1"/>
        <v>547401.4</v>
      </c>
      <c r="H26" s="9">
        <f t="shared" si="2"/>
        <v>45616.783333333333</v>
      </c>
      <c r="I26" s="20">
        <f t="shared" si="0"/>
        <v>-18452.561111111121</v>
      </c>
      <c r="J26" s="5">
        <v>1</v>
      </c>
    </row>
    <row r="27" spans="1:10" s="5" customFormat="1" ht="31.5">
      <c r="A27" s="59"/>
      <c r="B27" s="4" t="s">
        <v>52</v>
      </c>
      <c r="C27" s="4" t="s">
        <v>53</v>
      </c>
      <c r="D27" s="22">
        <v>75462.45</v>
      </c>
      <c r="E27" s="4"/>
      <c r="F27" s="9">
        <v>42107.8</v>
      </c>
      <c r="G27" s="9">
        <f t="shared" si="1"/>
        <v>547401.4</v>
      </c>
      <c r="H27" s="9">
        <f t="shared" si="2"/>
        <v>45616.783333333333</v>
      </c>
      <c r="I27" s="20">
        <f t="shared" si="0"/>
        <v>-29845.666666666664</v>
      </c>
      <c r="J27" s="5">
        <v>1</v>
      </c>
    </row>
    <row r="28" spans="1:10" s="5" customFormat="1" ht="31.5">
      <c r="A28" s="58"/>
      <c r="B28" s="4" t="s">
        <v>6</v>
      </c>
      <c r="C28" s="4" t="s">
        <v>54</v>
      </c>
      <c r="D28" s="22">
        <v>66674.59</v>
      </c>
      <c r="E28" s="4"/>
      <c r="F28" s="9">
        <v>32750.51</v>
      </c>
      <c r="G28" s="9">
        <f t="shared" si="1"/>
        <v>425756.63</v>
      </c>
      <c r="H28" s="9">
        <f t="shared" si="2"/>
        <v>35479.719166666669</v>
      </c>
      <c r="I28" s="20">
        <f t="shared" si="0"/>
        <v>-31194.870833333327</v>
      </c>
      <c r="J28" s="5">
        <v>1</v>
      </c>
    </row>
    <row r="29" spans="1:10" ht="31.5">
      <c r="A29" s="53" t="s">
        <v>95</v>
      </c>
      <c r="B29" s="4" t="s">
        <v>5</v>
      </c>
      <c r="C29" s="4" t="s">
        <v>93</v>
      </c>
      <c r="D29" s="9">
        <v>41192.76</v>
      </c>
      <c r="E29" s="4"/>
      <c r="F29" s="9">
        <v>37324.57</v>
      </c>
      <c r="G29" s="9">
        <f t="shared" si="1"/>
        <v>485219.41</v>
      </c>
      <c r="H29" s="9">
        <f t="shared" si="2"/>
        <v>40434.950833333329</v>
      </c>
      <c r="I29" s="9">
        <f t="shared" si="0"/>
        <v>-757.80916666667326</v>
      </c>
    </row>
    <row r="30" spans="1:10" s="5" customFormat="1" ht="31.5">
      <c r="A30" s="54"/>
      <c r="B30" s="4" t="s">
        <v>6</v>
      </c>
      <c r="C30" s="4" t="s">
        <v>94</v>
      </c>
      <c r="D30" s="9">
        <v>32299.91</v>
      </c>
      <c r="E30" s="4"/>
      <c r="F30" s="9">
        <v>29939.5</v>
      </c>
      <c r="G30" s="9">
        <f t="shared" si="1"/>
        <v>389213.5</v>
      </c>
      <c r="H30" s="9">
        <f t="shared" si="2"/>
        <v>32434.458333333332</v>
      </c>
      <c r="I30" s="9">
        <f t="shared" si="0"/>
        <v>134.54833333333227</v>
      </c>
    </row>
    <row r="31" spans="1:10" s="5" customFormat="1" ht="31.5">
      <c r="A31" s="57" t="s">
        <v>27</v>
      </c>
      <c r="B31" s="4" t="s">
        <v>60</v>
      </c>
      <c r="C31" s="4" t="s">
        <v>23</v>
      </c>
      <c r="D31" s="22">
        <v>53137.65</v>
      </c>
      <c r="E31" s="4"/>
      <c r="F31" s="9">
        <f>39460.83+7637.6</f>
        <v>47098.43</v>
      </c>
      <c r="G31" s="9">
        <f t="shared" si="1"/>
        <v>612279.59</v>
      </c>
      <c r="H31" s="9">
        <f t="shared" si="2"/>
        <v>51023.299166666664</v>
      </c>
      <c r="I31" s="9">
        <f t="shared" si="0"/>
        <v>-2114.3508333333375</v>
      </c>
      <c r="J31" s="6">
        <v>1</v>
      </c>
    </row>
    <row r="32" spans="1:10" s="5" customFormat="1" ht="31.5">
      <c r="A32" s="59"/>
      <c r="B32" s="4" t="s">
        <v>24</v>
      </c>
      <c r="C32" s="4" t="s">
        <v>25</v>
      </c>
      <c r="D32" s="22">
        <v>38502.04</v>
      </c>
      <c r="E32" s="4"/>
      <c r="F32" s="9">
        <v>36660.379999999997</v>
      </c>
      <c r="G32" s="9">
        <f t="shared" si="1"/>
        <v>476584.93999999994</v>
      </c>
      <c r="H32" s="9">
        <f t="shared" si="2"/>
        <v>39715.41166666666</v>
      </c>
      <c r="I32" s="9">
        <f t="shared" si="0"/>
        <v>1213.3716666666587</v>
      </c>
      <c r="J32" s="6">
        <v>1</v>
      </c>
    </row>
    <row r="33" spans="1:10" s="5" customFormat="1" ht="31.5">
      <c r="A33" s="58"/>
      <c r="B33" s="4" t="s">
        <v>6</v>
      </c>
      <c r="C33" s="4" t="s">
        <v>26</v>
      </c>
      <c r="D33" s="22">
        <v>34268.230000000003</v>
      </c>
      <c r="E33" s="4"/>
      <c r="F33" s="9">
        <v>25967.77</v>
      </c>
      <c r="G33" s="9">
        <f t="shared" si="1"/>
        <v>337581.01</v>
      </c>
      <c r="H33" s="9">
        <f t="shared" si="2"/>
        <v>28131.750833333335</v>
      </c>
      <c r="I33" s="20">
        <f t="shared" si="0"/>
        <v>-6136.4791666666679</v>
      </c>
      <c r="J33" s="6">
        <v>1</v>
      </c>
    </row>
    <row r="34" spans="1:10" s="5" customFormat="1" ht="31.5">
      <c r="A34" s="57" t="s">
        <v>30</v>
      </c>
      <c r="B34" s="4" t="s">
        <v>5</v>
      </c>
      <c r="C34" s="4" t="s">
        <v>28</v>
      </c>
      <c r="D34" s="22">
        <v>38243.550000000003</v>
      </c>
      <c r="E34" s="4"/>
      <c r="F34" s="9">
        <f>33638.47+2170.2</f>
        <v>35808.67</v>
      </c>
      <c r="G34" s="9">
        <f t="shared" si="1"/>
        <v>465512.70999999996</v>
      </c>
      <c r="H34" s="9">
        <f t="shared" si="2"/>
        <v>38792.72583333333</v>
      </c>
      <c r="I34" s="9">
        <f t="shared" si="0"/>
        <v>549.17583333332732</v>
      </c>
      <c r="J34" s="6">
        <v>1</v>
      </c>
    </row>
    <row r="35" spans="1:10" s="5" customFormat="1" ht="31.5">
      <c r="A35" s="58"/>
      <c r="B35" s="4" t="s">
        <v>6</v>
      </c>
      <c r="C35" s="4" t="s">
        <v>29</v>
      </c>
      <c r="D35" s="22">
        <v>36535.800000000003</v>
      </c>
      <c r="E35" s="4"/>
      <c r="F35" s="9">
        <v>26476.73</v>
      </c>
      <c r="G35" s="9">
        <f t="shared" si="1"/>
        <v>344197.49</v>
      </c>
      <c r="H35" s="9">
        <f t="shared" si="2"/>
        <v>28683.124166666665</v>
      </c>
      <c r="I35" s="20">
        <f t="shared" si="0"/>
        <v>-7852.6758333333382</v>
      </c>
      <c r="J35" s="6">
        <v>1</v>
      </c>
    </row>
    <row r="36" spans="1:10" ht="31.5">
      <c r="A36" s="57" t="s">
        <v>74</v>
      </c>
      <c r="B36" s="16" t="s">
        <v>5</v>
      </c>
      <c r="C36" s="16" t="s">
        <v>69</v>
      </c>
      <c r="D36" s="23">
        <v>41721.480000000003</v>
      </c>
      <c r="E36" s="16" t="s">
        <v>70</v>
      </c>
      <c r="F36" s="9">
        <f>32336.71+10347.7</f>
        <v>42684.41</v>
      </c>
      <c r="G36" s="9">
        <f t="shared" si="1"/>
        <v>554897.33000000007</v>
      </c>
      <c r="H36" s="9">
        <f t="shared" si="2"/>
        <v>46241.444166666675</v>
      </c>
      <c r="I36" s="9">
        <f t="shared" si="0"/>
        <v>4519.9641666666721</v>
      </c>
      <c r="J36" s="6">
        <v>1</v>
      </c>
    </row>
    <row r="37" spans="1:10" s="5" customFormat="1" ht="31.5">
      <c r="A37" s="59"/>
      <c r="B37" s="16" t="s">
        <v>5</v>
      </c>
      <c r="C37" s="16" t="s">
        <v>71</v>
      </c>
      <c r="D37" s="23">
        <v>46426.97</v>
      </c>
      <c r="E37" s="16" t="s">
        <v>72</v>
      </c>
      <c r="F37" s="9">
        <f>32336.71+10347.7</f>
        <v>42684.41</v>
      </c>
      <c r="G37" s="9">
        <f t="shared" si="1"/>
        <v>554897.33000000007</v>
      </c>
      <c r="H37" s="9">
        <f t="shared" si="2"/>
        <v>46241.444166666675</v>
      </c>
      <c r="I37" s="9">
        <f t="shared" ref="I37:I68" si="3">H37-D37</f>
        <v>-185.52583333332586</v>
      </c>
      <c r="J37" s="6">
        <v>1</v>
      </c>
    </row>
    <row r="38" spans="1:10" s="5" customFormat="1" ht="31.5">
      <c r="A38" s="58"/>
      <c r="B38" s="16" t="s">
        <v>6</v>
      </c>
      <c r="C38" s="16" t="s">
        <v>73</v>
      </c>
      <c r="D38" s="23">
        <v>35955.17</v>
      </c>
      <c r="E38" s="16"/>
      <c r="F38" s="9">
        <v>28068.27</v>
      </c>
      <c r="G38" s="9">
        <f t="shared" si="1"/>
        <v>364887.51</v>
      </c>
      <c r="H38" s="9">
        <f t="shared" si="2"/>
        <v>30407.2925</v>
      </c>
      <c r="I38" s="20">
        <f t="shared" si="3"/>
        <v>-5547.8774999999987</v>
      </c>
      <c r="J38" s="6">
        <v>1</v>
      </c>
    </row>
    <row r="39" spans="1:10" s="5" customFormat="1" ht="31.5">
      <c r="A39" s="57" t="s">
        <v>96</v>
      </c>
      <c r="B39" s="4" t="s">
        <v>97</v>
      </c>
      <c r="C39" s="4" t="s">
        <v>101</v>
      </c>
      <c r="D39" s="22">
        <v>46190.78</v>
      </c>
      <c r="E39" s="16"/>
      <c r="F39" s="9">
        <f>41349.26+5012</f>
        <v>46361.26</v>
      </c>
      <c r="G39" s="9">
        <f t="shared" si="1"/>
        <v>602696.38</v>
      </c>
      <c r="H39" s="9">
        <f t="shared" si="2"/>
        <v>50224.698333333334</v>
      </c>
      <c r="I39" s="9">
        <f t="shared" si="3"/>
        <v>4033.9183333333349</v>
      </c>
      <c r="J39" s="6">
        <v>1</v>
      </c>
    </row>
    <row r="40" spans="1:10" s="5" customFormat="1" ht="31.5">
      <c r="A40" s="59"/>
      <c r="B40" s="4" t="s">
        <v>98</v>
      </c>
      <c r="C40" s="16" t="s">
        <v>104</v>
      </c>
      <c r="D40" s="22">
        <v>43149.25</v>
      </c>
      <c r="E40" s="16"/>
      <c r="F40" s="9">
        <v>25937.27</v>
      </c>
      <c r="G40" s="9">
        <f t="shared" si="1"/>
        <v>337184.51</v>
      </c>
      <c r="H40" s="9">
        <f t="shared" si="2"/>
        <v>28098.709166666667</v>
      </c>
      <c r="I40" s="20">
        <f t="shared" si="3"/>
        <v>-15050.540833333333</v>
      </c>
      <c r="J40" s="6">
        <v>1</v>
      </c>
    </row>
    <row r="41" spans="1:10" s="5" customFormat="1" ht="31.5">
      <c r="A41" s="58"/>
      <c r="B41" s="4" t="s">
        <v>99</v>
      </c>
      <c r="C41" s="4" t="s">
        <v>100</v>
      </c>
      <c r="D41" s="22">
        <v>34723.550000000003</v>
      </c>
      <c r="E41" s="16"/>
      <c r="F41" s="9">
        <v>25436.06</v>
      </c>
      <c r="G41" s="9">
        <f t="shared" si="1"/>
        <v>330668.78000000003</v>
      </c>
      <c r="H41" s="9">
        <f t="shared" si="2"/>
        <v>27555.73166666667</v>
      </c>
      <c r="I41" s="20">
        <f t="shared" si="3"/>
        <v>-7167.8183333333327</v>
      </c>
      <c r="J41" s="6">
        <v>1</v>
      </c>
    </row>
    <row r="42" spans="1:10" ht="63">
      <c r="A42" s="18" t="s">
        <v>41</v>
      </c>
      <c r="B42" s="4" t="s">
        <v>5</v>
      </c>
      <c r="C42" s="4" t="s">
        <v>42</v>
      </c>
      <c r="D42" s="9">
        <f>410939.36/12</f>
        <v>34244.946666666663</v>
      </c>
      <c r="E42" s="4"/>
      <c r="F42" s="9">
        <v>31641.119999999999</v>
      </c>
      <c r="G42" s="9">
        <f t="shared" si="1"/>
        <v>411334.56</v>
      </c>
      <c r="H42" s="9">
        <f t="shared" si="2"/>
        <v>34277.879999999997</v>
      </c>
      <c r="I42" s="9">
        <f t="shared" si="3"/>
        <v>32.933333333334303</v>
      </c>
    </row>
    <row r="43" spans="1:10" s="5" customFormat="1" ht="31.5">
      <c r="A43" s="57" t="s">
        <v>44</v>
      </c>
      <c r="B43" s="4" t="s">
        <v>5</v>
      </c>
      <c r="C43" s="4" t="s">
        <v>31</v>
      </c>
      <c r="D43" s="22">
        <v>53233.34</v>
      </c>
      <c r="E43" s="4"/>
      <c r="F43" s="9">
        <v>41724.29</v>
      </c>
      <c r="G43" s="9">
        <f t="shared" si="1"/>
        <v>542415.77</v>
      </c>
      <c r="H43" s="9">
        <f t="shared" si="2"/>
        <v>45201.314166666671</v>
      </c>
      <c r="I43" s="20">
        <f t="shared" si="3"/>
        <v>-8032.0258333333259</v>
      </c>
      <c r="J43" s="6">
        <v>1</v>
      </c>
    </row>
    <row r="44" spans="1:10" s="5" customFormat="1" ht="31.5">
      <c r="A44" s="58"/>
      <c r="B44" s="4" t="s">
        <v>6</v>
      </c>
      <c r="C44" s="4" t="s">
        <v>32</v>
      </c>
      <c r="D44" s="22">
        <v>30528.92</v>
      </c>
      <c r="E44" s="4"/>
      <c r="F44" s="9">
        <v>29206.97</v>
      </c>
      <c r="G44" s="9">
        <f t="shared" si="1"/>
        <v>379690.61</v>
      </c>
      <c r="H44" s="9">
        <f t="shared" si="2"/>
        <v>31640.884166666667</v>
      </c>
      <c r="I44" s="9">
        <f t="shared" si="3"/>
        <v>1111.9641666666685</v>
      </c>
      <c r="J44" s="6">
        <v>1</v>
      </c>
    </row>
    <row r="45" spans="1:10" s="11" customFormat="1" ht="31.5">
      <c r="A45" s="61" t="s">
        <v>40</v>
      </c>
      <c r="B45" s="12" t="s">
        <v>5</v>
      </c>
      <c r="C45" s="12" t="s">
        <v>36</v>
      </c>
      <c r="D45" s="14">
        <v>55695.96</v>
      </c>
      <c r="E45" s="12"/>
      <c r="F45" s="14">
        <f>51772.81+5310</f>
        <v>57082.81</v>
      </c>
      <c r="G45" s="9">
        <f t="shared" si="1"/>
        <v>742076.53</v>
      </c>
      <c r="H45" s="9">
        <f t="shared" si="2"/>
        <v>61839.710833333338</v>
      </c>
      <c r="I45" s="9">
        <f t="shared" si="3"/>
        <v>6143.750833333339</v>
      </c>
      <c r="J45" s="13"/>
    </row>
    <row r="46" spans="1:10" s="11" customFormat="1" ht="31.5">
      <c r="A46" s="62"/>
      <c r="B46" s="12" t="s">
        <v>24</v>
      </c>
      <c r="C46" s="12" t="s">
        <v>37</v>
      </c>
      <c r="D46" s="14">
        <v>50416.160000000003</v>
      </c>
      <c r="E46" s="12"/>
      <c r="F46" s="14">
        <v>45400.77</v>
      </c>
      <c r="G46" s="9">
        <f t="shared" si="1"/>
        <v>590210.01</v>
      </c>
      <c r="H46" s="9">
        <f t="shared" si="2"/>
        <v>49184.167500000003</v>
      </c>
      <c r="I46" s="9">
        <f t="shared" si="3"/>
        <v>-1231.9925000000003</v>
      </c>
      <c r="J46" s="13"/>
    </row>
    <row r="47" spans="1:10" s="11" customFormat="1" ht="31.5">
      <c r="A47" s="62"/>
      <c r="B47" s="12" t="s">
        <v>52</v>
      </c>
      <c r="C47" s="12" t="s">
        <v>38</v>
      </c>
      <c r="D47" s="14">
        <v>50141.58</v>
      </c>
      <c r="E47" s="12"/>
      <c r="F47" s="14">
        <v>48055.79</v>
      </c>
      <c r="G47" s="9">
        <f t="shared" si="1"/>
        <v>624725.27</v>
      </c>
      <c r="H47" s="9">
        <f t="shared" si="2"/>
        <v>52060.439166666671</v>
      </c>
      <c r="I47" s="9">
        <f t="shared" si="3"/>
        <v>1918.8591666666689</v>
      </c>
      <c r="J47" s="13"/>
    </row>
    <row r="48" spans="1:10" s="11" customFormat="1" ht="31.5">
      <c r="A48" s="63"/>
      <c r="B48" s="12" t="s">
        <v>6</v>
      </c>
      <c r="C48" s="12" t="s">
        <v>39</v>
      </c>
      <c r="D48" s="14">
        <v>42043.519999999997</v>
      </c>
      <c r="E48" s="12"/>
      <c r="F48" s="14">
        <v>32656.7</v>
      </c>
      <c r="G48" s="9">
        <f t="shared" si="1"/>
        <v>424537.10000000003</v>
      </c>
      <c r="H48" s="9">
        <f t="shared" si="2"/>
        <v>35378.091666666667</v>
      </c>
      <c r="I48" s="9">
        <f t="shared" si="3"/>
        <v>-6665.4283333333296</v>
      </c>
      <c r="J48" s="13"/>
    </row>
    <row r="49" spans="1:10" ht="31.5">
      <c r="A49" s="53" t="s">
        <v>115</v>
      </c>
      <c r="B49" s="4" t="s">
        <v>5</v>
      </c>
      <c r="C49" s="4" t="s">
        <v>113</v>
      </c>
      <c r="D49" s="22">
        <v>41243.81</v>
      </c>
      <c r="E49" s="4"/>
      <c r="F49" s="9">
        <f>38398.88+2327.2</f>
        <v>40726.079999999994</v>
      </c>
      <c r="G49" s="9">
        <f t="shared" si="1"/>
        <v>529439.03999999992</v>
      </c>
      <c r="H49" s="9">
        <f t="shared" si="2"/>
        <v>44119.919999999991</v>
      </c>
      <c r="I49" s="9">
        <f t="shared" si="3"/>
        <v>2876.1099999999933</v>
      </c>
      <c r="J49" s="5">
        <v>1</v>
      </c>
    </row>
    <row r="50" spans="1:10" s="5" customFormat="1" ht="31.5">
      <c r="A50" s="54"/>
      <c r="B50" s="4" t="s">
        <v>6</v>
      </c>
      <c r="C50" s="4" t="s">
        <v>114</v>
      </c>
      <c r="D50" s="22">
        <v>38318.379999999997</v>
      </c>
      <c r="E50" s="4"/>
      <c r="F50" s="9">
        <v>26879.21</v>
      </c>
      <c r="G50" s="9">
        <f t="shared" si="1"/>
        <v>349429.73</v>
      </c>
      <c r="H50" s="9">
        <f t="shared" si="2"/>
        <v>29119.144166666665</v>
      </c>
      <c r="I50" s="20">
        <f t="shared" si="3"/>
        <v>-9199.2358333333323</v>
      </c>
      <c r="J50" s="5">
        <v>1</v>
      </c>
    </row>
    <row r="51" spans="1:10" ht="31.5">
      <c r="A51" s="53" t="s">
        <v>75</v>
      </c>
      <c r="B51" s="4" t="s">
        <v>5</v>
      </c>
      <c r="C51" s="4" t="s">
        <v>76</v>
      </c>
      <c r="D51" s="22">
        <v>40244</v>
      </c>
      <c r="E51" s="4"/>
      <c r="F51" s="9">
        <f>30779.07+1985.7</f>
        <v>32764.77</v>
      </c>
      <c r="G51" s="9">
        <f t="shared" si="1"/>
        <v>425942.01</v>
      </c>
      <c r="H51" s="9">
        <f t="shared" si="2"/>
        <v>35495.167500000003</v>
      </c>
      <c r="I51" s="9">
        <f t="shared" si="3"/>
        <v>-4748.8324999999968</v>
      </c>
      <c r="J51" s="5">
        <v>1</v>
      </c>
    </row>
    <row r="52" spans="1:10" s="5" customFormat="1" ht="31.5">
      <c r="A52" s="54"/>
      <c r="B52" s="4" t="s">
        <v>6</v>
      </c>
      <c r="C52" s="4" t="s">
        <v>77</v>
      </c>
      <c r="D52" s="22">
        <v>32195.74</v>
      </c>
      <c r="E52" s="4"/>
      <c r="F52" s="9">
        <v>24226.1</v>
      </c>
      <c r="G52" s="9">
        <f t="shared" si="1"/>
        <v>314939.3</v>
      </c>
      <c r="H52" s="9">
        <f t="shared" si="2"/>
        <v>26244.941666666666</v>
      </c>
      <c r="I52" s="20">
        <f t="shared" si="3"/>
        <v>-5950.7983333333359</v>
      </c>
      <c r="J52" s="5">
        <v>1</v>
      </c>
    </row>
    <row r="53" spans="1:10" ht="47.25">
      <c r="A53" s="18" t="s">
        <v>43</v>
      </c>
      <c r="B53" s="4" t="s">
        <v>5</v>
      </c>
      <c r="C53" s="4" t="s">
        <v>45</v>
      </c>
      <c r="D53" s="9">
        <f>459206.3/12</f>
        <v>38267.191666666666</v>
      </c>
      <c r="E53" s="4"/>
      <c r="F53" s="9">
        <f>33745.08+1928.3</f>
        <v>35673.380000000005</v>
      </c>
      <c r="G53" s="9">
        <f t="shared" si="1"/>
        <v>463753.94000000006</v>
      </c>
      <c r="H53" s="9">
        <f t="shared" si="2"/>
        <v>38646.161666666674</v>
      </c>
      <c r="I53" s="9">
        <f t="shared" si="3"/>
        <v>378.97000000000844</v>
      </c>
    </row>
    <row r="54" spans="1:10" s="5" customFormat="1" ht="31.5">
      <c r="A54" s="57" t="s">
        <v>22</v>
      </c>
      <c r="B54" s="4" t="s">
        <v>5</v>
      </c>
      <c r="C54" s="4" t="s">
        <v>20</v>
      </c>
      <c r="D54" s="22">
        <v>45969.91</v>
      </c>
      <c r="E54" s="4"/>
      <c r="F54" s="9">
        <f>38022.31+4906.1</f>
        <v>42928.409999999996</v>
      </c>
      <c r="G54" s="9">
        <f t="shared" si="1"/>
        <v>558069.32999999996</v>
      </c>
      <c r="H54" s="9">
        <f t="shared" si="2"/>
        <v>46505.777499999997</v>
      </c>
      <c r="I54" s="9">
        <f t="shared" si="3"/>
        <v>535.86749999999302</v>
      </c>
      <c r="J54" s="6">
        <v>1</v>
      </c>
    </row>
    <row r="55" spans="1:10" s="5" customFormat="1" ht="31.5">
      <c r="A55" s="58"/>
      <c r="B55" s="4" t="s">
        <v>6</v>
      </c>
      <c r="C55" s="4" t="s">
        <v>21</v>
      </c>
      <c r="D55" s="22">
        <v>59410.67</v>
      </c>
      <c r="E55" s="4"/>
      <c r="F55" s="9">
        <v>29927.23</v>
      </c>
      <c r="G55" s="9">
        <f t="shared" si="1"/>
        <v>389053.99</v>
      </c>
      <c r="H55" s="9">
        <f t="shared" si="2"/>
        <v>32421.165833333333</v>
      </c>
      <c r="I55" s="20">
        <f t="shared" si="3"/>
        <v>-26989.504166666666</v>
      </c>
      <c r="J55" s="6">
        <v>1</v>
      </c>
    </row>
    <row r="56" spans="1:10" s="5" customFormat="1" ht="31.5">
      <c r="A56" s="57" t="s">
        <v>19</v>
      </c>
      <c r="B56" s="4" t="s">
        <v>5</v>
      </c>
      <c r="C56" s="4" t="s">
        <v>15</v>
      </c>
      <c r="D56" s="9">
        <v>61809</v>
      </c>
      <c r="E56" s="4"/>
      <c r="F56" s="9">
        <f>44032.48+10674.5</f>
        <v>54706.98</v>
      </c>
      <c r="G56" s="9">
        <f t="shared" si="1"/>
        <v>711190.74</v>
      </c>
      <c r="H56" s="9">
        <f t="shared" si="2"/>
        <v>59265.894999999997</v>
      </c>
      <c r="I56" s="9">
        <f t="shared" si="3"/>
        <v>-2543.1050000000032</v>
      </c>
      <c r="J56" s="6"/>
    </row>
    <row r="57" spans="1:10" s="5" customFormat="1" ht="31.5">
      <c r="A57" s="59"/>
      <c r="B57" s="4" t="s">
        <v>16</v>
      </c>
      <c r="C57" s="4" t="s">
        <v>17</v>
      </c>
      <c r="D57" s="9">
        <v>55509</v>
      </c>
      <c r="E57" s="4"/>
      <c r="F57" s="9">
        <v>40830.120000000003</v>
      </c>
      <c r="G57" s="9">
        <f t="shared" si="1"/>
        <v>530791.56000000006</v>
      </c>
      <c r="H57" s="9">
        <f t="shared" si="2"/>
        <v>44232.630000000005</v>
      </c>
      <c r="I57" s="20">
        <f t="shared" si="3"/>
        <v>-11276.369999999995</v>
      </c>
      <c r="J57" s="6"/>
    </row>
    <row r="58" spans="1:10" s="5" customFormat="1" ht="31.5">
      <c r="A58" s="58"/>
      <c r="B58" s="4" t="s">
        <v>6</v>
      </c>
      <c r="C58" s="4" t="s">
        <v>18</v>
      </c>
      <c r="D58" s="9">
        <v>52174</v>
      </c>
      <c r="E58" s="4"/>
      <c r="F58" s="9">
        <v>34425.39</v>
      </c>
      <c r="G58" s="9">
        <f t="shared" si="1"/>
        <v>447530.07</v>
      </c>
      <c r="H58" s="9">
        <f t="shared" si="2"/>
        <v>37294.172500000001</v>
      </c>
      <c r="I58" s="20">
        <f t="shared" si="3"/>
        <v>-14879.827499999999</v>
      </c>
      <c r="J58" s="6"/>
    </row>
    <row r="59" spans="1:10" s="5" customFormat="1" ht="31.5">
      <c r="A59" s="57" t="s">
        <v>107</v>
      </c>
      <c r="B59" s="4" t="s">
        <v>5</v>
      </c>
      <c r="C59" s="4" t="s">
        <v>111</v>
      </c>
      <c r="D59" s="22">
        <v>50777</v>
      </c>
      <c r="E59" s="4"/>
      <c r="F59" s="9">
        <f>44512.34+2543.6</f>
        <v>47055.939999999995</v>
      </c>
      <c r="G59" s="9">
        <f t="shared" si="1"/>
        <v>611727.22</v>
      </c>
      <c r="H59" s="9">
        <f t="shared" si="2"/>
        <v>50977.268333333333</v>
      </c>
      <c r="I59" s="9">
        <f t="shared" si="3"/>
        <v>200.26833333333343</v>
      </c>
      <c r="J59" s="6">
        <v>1</v>
      </c>
    </row>
    <row r="60" spans="1:10" s="5" customFormat="1" ht="31.5">
      <c r="A60" s="59"/>
      <c r="B60" s="19" t="s">
        <v>24</v>
      </c>
      <c r="C60" s="4" t="s">
        <v>120</v>
      </c>
      <c r="D60" s="22">
        <v>35423.26</v>
      </c>
      <c r="E60" s="4" t="s">
        <v>121</v>
      </c>
      <c r="F60" s="9">
        <v>33183.08</v>
      </c>
      <c r="G60" s="9">
        <f t="shared" si="1"/>
        <v>431380.04000000004</v>
      </c>
      <c r="H60" s="9">
        <f t="shared" si="2"/>
        <v>35948.33666666667</v>
      </c>
      <c r="I60" s="9">
        <f t="shared" si="3"/>
        <v>525.07666666666773</v>
      </c>
      <c r="J60" s="6">
        <v>1</v>
      </c>
    </row>
    <row r="61" spans="1:10" s="5" customFormat="1" ht="31.5">
      <c r="A61" s="59"/>
      <c r="B61" s="4" t="s">
        <v>52</v>
      </c>
      <c r="C61" s="16" t="s">
        <v>118</v>
      </c>
      <c r="D61" s="22">
        <v>49122</v>
      </c>
      <c r="E61" s="4"/>
      <c r="F61" s="9">
        <v>35471.56</v>
      </c>
      <c r="G61" s="9">
        <f t="shared" si="1"/>
        <v>461130.27999999997</v>
      </c>
      <c r="H61" s="9">
        <f t="shared" si="2"/>
        <v>38427.523333333331</v>
      </c>
      <c r="I61" s="20">
        <f t="shared" si="3"/>
        <v>-10694.476666666669</v>
      </c>
      <c r="J61" s="6">
        <v>1</v>
      </c>
    </row>
    <row r="62" spans="1:10" s="5" customFormat="1" ht="31.5">
      <c r="A62" s="59"/>
      <c r="B62" s="4" t="s">
        <v>108</v>
      </c>
      <c r="C62" s="16" t="s">
        <v>116</v>
      </c>
      <c r="D62" s="22">
        <v>45482</v>
      </c>
      <c r="E62" s="4" t="s">
        <v>109</v>
      </c>
      <c r="F62" s="9">
        <v>28606.1</v>
      </c>
      <c r="G62" s="9">
        <f t="shared" si="1"/>
        <v>371879.3</v>
      </c>
      <c r="H62" s="9">
        <f t="shared" si="2"/>
        <v>30989.941666666666</v>
      </c>
      <c r="I62" s="20">
        <f t="shared" si="3"/>
        <v>-14492.058333333334</v>
      </c>
      <c r="J62" s="6">
        <v>1</v>
      </c>
    </row>
    <row r="63" spans="1:10" s="5" customFormat="1" ht="31.5">
      <c r="A63" s="59"/>
      <c r="B63" s="4" t="s">
        <v>108</v>
      </c>
      <c r="C63" s="16" t="s">
        <v>117</v>
      </c>
      <c r="D63" s="22">
        <v>45086</v>
      </c>
      <c r="E63" s="4" t="s">
        <v>110</v>
      </c>
      <c r="F63" s="9">
        <v>28606.1</v>
      </c>
      <c r="G63" s="9">
        <f t="shared" si="1"/>
        <v>371879.3</v>
      </c>
      <c r="H63" s="9">
        <f t="shared" si="2"/>
        <v>30989.941666666666</v>
      </c>
      <c r="I63" s="20">
        <f t="shared" si="3"/>
        <v>-14096.058333333334</v>
      </c>
      <c r="J63" s="6">
        <v>1</v>
      </c>
    </row>
    <row r="64" spans="1:10" ht="31.5">
      <c r="A64" s="58"/>
      <c r="B64" s="4" t="s">
        <v>6</v>
      </c>
      <c r="C64" s="4" t="s">
        <v>112</v>
      </c>
      <c r="D64" s="9">
        <v>41814</v>
      </c>
      <c r="E64" s="4"/>
      <c r="F64" s="9">
        <v>22249.19</v>
      </c>
      <c r="G64" s="9">
        <f t="shared" si="1"/>
        <v>289239.46999999997</v>
      </c>
      <c r="H64" s="9">
        <f t="shared" si="2"/>
        <v>24103.289166666666</v>
      </c>
      <c r="I64" s="20">
        <f t="shared" si="3"/>
        <v>-17710.710833333334</v>
      </c>
      <c r="J64" s="5">
        <v>1</v>
      </c>
    </row>
    <row r="65" spans="1:9" ht="31.5">
      <c r="A65" s="56" t="s">
        <v>55</v>
      </c>
      <c r="B65" s="4" t="s">
        <v>5</v>
      </c>
      <c r="C65" s="4" t="s">
        <v>56</v>
      </c>
      <c r="D65" s="9">
        <v>46169.760000000002</v>
      </c>
      <c r="E65" s="4"/>
      <c r="F65" s="9">
        <v>41879.65</v>
      </c>
      <c r="G65" s="9">
        <f t="shared" si="1"/>
        <v>544435.45000000007</v>
      </c>
      <c r="H65" s="9">
        <f t="shared" si="2"/>
        <v>45369.620833333342</v>
      </c>
      <c r="I65" s="9">
        <f t="shared" si="3"/>
        <v>-800.13916666666046</v>
      </c>
    </row>
    <row r="66" spans="1:9" ht="31.5">
      <c r="A66" s="56"/>
      <c r="B66" s="4" t="s">
        <v>16</v>
      </c>
      <c r="C66" s="4" t="s">
        <v>58</v>
      </c>
      <c r="D66" s="15">
        <v>33832.559999999998</v>
      </c>
      <c r="E66" s="4"/>
      <c r="F66" s="9">
        <v>35401</v>
      </c>
      <c r="G66" s="9">
        <f t="shared" si="1"/>
        <v>460213</v>
      </c>
      <c r="H66" s="9">
        <f t="shared" si="2"/>
        <v>38351.083333333336</v>
      </c>
      <c r="I66" s="9">
        <f t="shared" si="3"/>
        <v>4518.5233333333381</v>
      </c>
    </row>
    <row r="67" spans="1:9" ht="31.5">
      <c r="A67" s="56"/>
      <c r="B67" s="4" t="s">
        <v>6</v>
      </c>
      <c r="C67" s="4" t="s">
        <v>57</v>
      </c>
      <c r="D67" s="9">
        <v>40775.25</v>
      </c>
      <c r="E67" s="4"/>
      <c r="F67" s="9">
        <v>35401</v>
      </c>
      <c r="G67" s="9">
        <f t="shared" si="1"/>
        <v>460213</v>
      </c>
      <c r="H67" s="9">
        <f t="shared" si="2"/>
        <v>38351.083333333336</v>
      </c>
      <c r="I67" s="9">
        <f t="shared" si="3"/>
        <v>-2424.1666666666642</v>
      </c>
    </row>
    <row r="68" spans="1:9" ht="31.5">
      <c r="A68" s="53" t="s">
        <v>89</v>
      </c>
      <c r="B68" s="17" t="s">
        <v>5</v>
      </c>
      <c r="C68" s="4" t="s">
        <v>78</v>
      </c>
      <c r="D68" s="9">
        <v>37098.79</v>
      </c>
      <c r="E68" s="4"/>
      <c r="F68" s="9">
        <v>30640.12</v>
      </c>
      <c r="G68" s="9">
        <f t="shared" ref="G68:G73" si="4">F68*13</f>
        <v>398321.56</v>
      </c>
      <c r="H68" s="9">
        <f t="shared" ref="H68:H73" si="5">G68/12</f>
        <v>33193.463333333333</v>
      </c>
      <c r="I68" s="9">
        <f t="shared" si="3"/>
        <v>-3905.3266666666677</v>
      </c>
    </row>
    <row r="69" spans="1:9" ht="31.5">
      <c r="A69" s="60"/>
      <c r="B69" s="17" t="s">
        <v>6</v>
      </c>
      <c r="C69" s="4" t="s">
        <v>79</v>
      </c>
      <c r="D69" s="9">
        <v>28092.92</v>
      </c>
      <c r="E69" s="4" t="s">
        <v>80</v>
      </c>
      <c r="F69" s="9">
        <v>24116.75</v>
      </c>
      <c r="G69" s="9">
        <f t="shared" si="4"/>
        <v>313517.75</v>
      </c>
      <c r="H69" s="9">
        <f t="shared" si="5"/>
        <v>26126.479166666668</v>
      </c>
      <c r="I69" s="9">
        <f t="shared" ref="I69:I73" si="6">H69-D69</f>
        <v>-1966.4408333333304</v>
      </c>
    </row>
    <row r="70" spans="1:9" ht="31.5">
      <c r="A70" s="60"/>
      <c r="B70" s="17" t="s">
        <v>6</v>
      </c>
      <c r="C70" s="4" t="s">
        <v>81</v>
      </c>
      <c r="D70" s="9">
        <v>32189.4</v>
      </c>
      <c r="E70" s="4" t="s">
        <v>82</v>
      </c>
      <c r="F70" s="9">
        <v>24116.75</v>
      </c>
      <c r="G70" s="9">
        <f t="shared" si="4"/>
        <v>313517.75</v>
      </c>
      <c r="H70" s="9">
        <f t="shared" si="5"/>
        <v>26126.479166666668</v>
      </c>
      <c r="I70" s="20">
        <f t="shared" si="6"/>
        <v>-6062.9208333333336</v>
      </c>
    </row>
    <row r="71" spans="1:9" ht="31.5">
      <c r="A71" s="60"/>
      <c r="B71" s="17" t="s">
        <v>6</v>
      </c>
      <c r="C71" s="4" t="s">
        <v>83</v>
      </c>
      <c r="D71" s="9">
        <v>24585.65</v>
      </c>
      <c r="E71" s="4" t="s">
        <v>84</v>
      </c>
      <c r="F71" s="9">
        <v>24116.75</v>
      </c>
      <c r="G71" s="9">
        <f t="shared" si="4"/>
        <v>313517.75</v>
      </c>
      <c r="H71" s="9">
        <f t="shared" si="5"/>
        <v>26126.479166666668</v>
      </c>
      <c r="I71" s="9">
        <f t="shared" si="6"/>
        <v>1540.8291666666664</v>
      </c>
    </row>
    <row r="72" spans="1:9" ht="31.5">
      <c r="A72" s="60"/>
      <c r="B72" s="17" t="s">
        <v>6</v>
      </c>
      <c r="C72" s="4" t="s">
        <v>85</v>
      </c>
      <c r="D72" s="9">
        <v>26612.5</v>
      </c>
      <c r="E72" s="4" t="s">
        <v>86</v>
      </c>
      <c r="F72" s="9">
        <v>24116.75</v>
      </c>
      <c r="G72" s="9">
        <f t="shared" si="4"/>
        <v>313517.75</v>
      </c>
      <c r="H72" s="9">
        <f t="shared" si="5"/>
        <v>26126.479166666668</v>
      </c>
      <c r="I72" s="9">
        <f t="shared" si="6"/>
        <v>-486.02083333333212</v>
      </c>
    </row>
    <row r="73" spans="1:9" ht="31.5">
      <c r="A73" s="54"/>
      <c r="B73" s="17" t="s">
        <v>6</v>
      </c>
      <c r="C73" s="4" t="s">
        <v>87</v>
      </c>
      <c r="D73" s="9">
        <v>29285.25</v>
      </c>
      <c r="E73" s="4" t="s">
        <v>88</v>
      </c>
      <c r="F73" s="9">
        <v>24116.75</v>
      </c>
      <c r="G73" s="9">
        <f t="shared" si="4"/>
        <v>313517.75</v>
      </c>
      <c r="H73" s="9">
        <f t="shared" si="5"/>
        <v>26126.479166666668</v>
      </c>
      <c r="I73" s="9">
        <f t="shared" si="6"/>
        <v>-3158.7708333333321</v>
      </c>
    </row>
    <row r="74" spans="1:9">
      <c r="D74" s="10"/>
    </row>
    <row r="75" spans="1:9">
      <c r="D75" s="10"/>
    </row>
    <row r="76" spans="1:9">
      <c r="D76" s="10"/>
    </row>
    <row r="77" spans="1:9">
      <c r="D77" s="10"/>
    </row>
    <row r="78" spans="1:9">
      <c r="D78" s="10"/>
    </row>
    <row r="79" spans="1:9">
      <c r="D79" s="10"/>
    </row>
    <row r="80" spans="1:9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</sheetData>
  <autoFilter ref="A3:J73">
    <filterColumn colId="9"/>
  </autoFilter>
  <mergeCells count="23">
    <mergeCell ref="A68:A73"/>
    <mergeCell ref="A8:A11"/>
    <mergeCell ref="A29:A30"/>
    <mergeCell ref="A65:A67"/>
    <mergeCell ref="A12:A15"/>
    <mergeCell ref="A16:A18"/>
    <mergeCell ref="A36:A38"/>
    <mergeCell ref="A56:A58"/>
    <mergeCell ref="A54:A55"/>
    <mergeCell ref="A31:A33"/>
    <mergeCell ref="A34:A35"/>
    <mergeCell ref="A43:A44"/>
    <mergeCell ref="A45:A48"/>
    <mergeCell ref="A51:A52"/>
    <mergeCell ref="A39:A41"/>
    <mergeCell ref="A59:A64"/>
    <mergeCell ref="A49:A50"/>
    <mergeCell ref="A1:E1"/>
    <mergeCell ref="A5:A6"/>
    <mergeCell ref="A21:A22"/>
    <mergeCell ref="A23:A24"/>
    <mergeCell ref="A19:A20"/>
    <mergeCell ref="A25:A28"/>
  </mergeCells>
  <pageMargins left="0.43307086614173229" right="0.23622047244094491" top="0.35433070866141736" bottom="0.15748031496062992" header="0.31496062992125984" footer="0.15748031496062992"/>
  <pageSetup paperSize="9" scale="74" fitToHeight="4" orientation="landscape" r:id="rId1"/>
  <rowBreaks count="4" manualBreakCount="4">
    <brk id="15" max="9" man="1"/>
    <brk id="30" max="9" man="1"/>
    <brk id="44" max="9" man="1"/>
    <brk id="5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2019</vt:lpstr>
      <vt:lpstr>2017</vt:lpstr>
      <vt:lpstr>Лист2</vt:lpstr>
      <vt:lpstr>Лист3</vt:lpstr>
      <vt:lpstr>'2017'!Область_печати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yurochko</cp:lastModifiedBy>
  <cp:lastPrinted>2020-03-25T13:54:05Z</cp:lastPrinted>
  <dcterms:created xsi:type="dcterms:W3CDTF">2016-06-16T17:55:26Z</dcterms:created>
  <dcterms:modified xsi:type="dcterms:W3CDTF">2020-03-25T13:54:07Z</dcterms:modified>
</cp:coreProperties>
</file>